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8475" windowHeight="5385" tabRatio="602" firstSheet="1" activeTab="3"/>
  </bookViews>
  <sheets>
    <sheet name="Condensed CF-30.9.2011" sheetId="1" r:id="rId1"/>
    <sheet name="Condensed Equity-30.9.2011 " sheetId="2" r:id="rId2"/>
    <sheet name="Condensed SCI-30.9.2011" sheetId="3" r:id="rId3"/>
    <sheet name="Condensed IS-30.9.2011" sheetId="4" r:id="rId4"/>
    <sheet name="IFS Notes-30.9.2011" sheetId="5" r:id="rId5"/>
    <sheet name="Condensed BS-30.9.2011" sheetId="6" r:id="rId6"/>
    <sheet name="KLSE notes-30.9.11" sheetId="7" r:id="rId7"/>
    <sheet name="Sheet1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<sst xmlns="http://schemas.openxmlformats.org/spreadsheetml/2006/main" count="519" uniqueCount="344">
  <si>
    <t>Cumulative</t>
  </si>
  <si>
    <t>QUARTERLY REPORT</t>
  </si>
  <si>
    <t>RM'000</t>
  </si>
  <si>
    <t>(Incorporated in Malaysia)</t>
  </si>
  <si>
    <t>INDIVIDUAL QUARTER</t>
  </si>
  <si>
    <t>CUMULATIVE QUARTERS</t>
  </si>
  <si>
    <t>CURRENT</t>
  </si>
  <si>
    <t>PRECEDING</t>
  </si>
  <si>
    <t xml:space="preserve">PRECEDING </t>
  </si>
  <si>
    <t>YEAR</t>
  </si>
  <si>
    <t>Revenue</t>
  </si>
  <si>
    <t>Operating Profit</t>
  </si>
  <si>
    <t>Depreciation and amortisation</t>
  </si>
  <si>
    <t>Interest income</t>
  </si>
  <si>
    <t>Profit Before Taxation</t>
  </si>
  <si>
    <t>Less: Tax expense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</si>
  <si>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</si>
  <si>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</si>
  <si>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</si>
  <si>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</si>
  <si>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</si>
  <si>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t>At</t>
  </si>
  <si>
    <t>Property, plant and equipment</t>
  </si>
  <si>
    <t>Investment in Associates</t>
  </si>
  <si>
    <t>Intangible assets</t>
  </si>
  <si>
    <t>Current Assets</t>
  </si>
  <si>
    <t xml:space="preserve">   Inventories</t>
  </si>
  <si>
    <t>Current Liabilities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</si>
  <si>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</si>
  <si>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</si>
  <si>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Basis of preparation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</si>
  <si>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</si>
  <si>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</si>
  <si>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</si>
  <si>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</si>
  <si>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</si>
  <si>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</si>
  <si>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</si>
  <si>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Unusual items</t>
  </si>
  <si>
    <t>There were no material changes in estimates during the quarter under review.</t>
  </si>
  <si>
    <t>Debts and securities</t>
  </si>
  <si>
    <t>Todate</t>
  </si>
  <si>
    <t>Segmental Information</t>
  </si>
  <si>
    <t>Turnover</t>
  </si>
  <si>
    <t>Profit before tax</t>
  </si>
  <si>
    <t xml:space="preserve">   Marine products manufacturing</t>
  </si>
  <si>
    <t xml:space="preserve">   Integrated Livestock Farming</t>
  </si>
  <si>
    <t xml:space="preserve">   Total</t>
  </si>
  <si>
    <t>The valuations of land and building have been brought forward, without amendment from the previous annual report.</t>
  </si>
  <si>
    <t>Material subsequent Event</t>
  </si>
  <si>
    <t>There were no material events subsequent to the end of current quarter that have not been reflected in the financial statements.</t>
  </si>
  <si>
    <t>Changes in composition of the Group.</t>
  </si>
  <si>
    <t>Changes in Contingent Liabilities</t>
  </si>
  <si>
    <t xml:space="preserve">    Corporate guarantee given to secure </t>
  </si>
  <si>
    <t xml:space="preserve">     banking facilities granted to subsidiaries :</t>
  </si>
  <si>
    <t>RM' million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</si>
  <si>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</si>
  <si>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</si>
  <si>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</si>
  <si>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</si>
  <si>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</si>
  <si>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</si>
  <si>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</si>
  <si>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</si>
  <si>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</si>
  <si>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</si>
  <si>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</si>
  <si>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</si>
  <si>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>Sales</t>
  </si>
  <si>
    <t xml:space="preserve">   Marine product manufacturing (MPM)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</si>
  <si>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</si>
  <si>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</si>
  <si>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</si>
  <si>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</si>
  <si>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</si>
  <si>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</si>
  <si>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</si>
  <si>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</si>
  <si>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</si>
  <si>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</si>
  <si>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</si>
  <si>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</si>
  <si>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</si>
  <si>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</si>
  <si>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</si>
  <si>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</si>
  <si>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</si>
  <si>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</si>
  <si>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</si>
  <si>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</si>
  <si>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</si>
  <si>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</si>
  <si>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</si>
  <si>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</si>
  <si>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B8</t>
  </si>
  <si>
    <t>Corporate Proposals</t>
  </si>
  <si>
    <t>B9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</si>
  <si>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</si>
  <si>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</si>
  <si>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</si>
  <si>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(unsecured)</t>
  </si>
  <si>
    <t xml:space="preserve">  Term loans-short term (unsecured)</t>
  </si>
  <si>
    <t xml:space="preserve">  Term loans-long term (unsecured)</t>
  </si>
  <si>
    <t>B10</t>
  </si>
  <si>
    <t>B11</t>
  </si>
  <si>
    <t>Changes in Material Litigation</t>
  </si>
  <si>
    <t>B12</t>
  </si>
  <si>
    <t>Dividend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</si>
  <si>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</si>
  <si>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</si>
  <si>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</si>
  <si>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</si>
  <si>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</si>
  <si>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</si>
  <si>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 xml:space="preserve">Basic Earnings per share (sen) </t>
  </si>
  <si>
    <t>B14</t>
  </si>
  <si>
    <t>Review of performance for the current quarter and financial period to-date.</t>
  </si>
  <si>
    <t>Cumulative period</t>
  </si>
  <si>
    <t xml:space="preserve">   There were no material disposal of unquoted investments and/or properties during quarter under review.</t>
  </si>
  <si>
    <t>Number of ordinary shares in issue ('000)-weighted average</t>
  </si>
  <si>
    <t>Net Assets per share (RM)</t>
  </si>
  <si>
    <t>Deferred tax asset</t>
  </si>
  <si>
    <t>ASSETS</t>
  </si>
  <si>
    <t>Investment properties</t>
  </si>
  <si>
    <t>Biological assets</t>
  </si>
  <si>
    <t xml:space="preserve">   Biological assets</t>
  </si>
  <si>
    <t>Total Assets</t>
  </si>
  <si>
    <t>EQUITY AND LIABILITIES</t>
  </si>
  <si>
    <t>Equity attributable to shareholders of the Company</t>
  </si>
  <si>
    <t>Total Equity</t>
  </si>
  <si>
    <t>Non-current liabilities</t>
  </si>
  <si>
    <t>Total Liabilities</t>
  </si>
  <si>
    <t>Total equity and liabilities</t>
  </si>
  <si>
    <t>Equity</t>
  </si>
  <si>
    <t xml:space="preserve">  Share Capital</t>
  </si>
  <si>
    <t xml:space="preserve">  Reserves</t>
  </si>
  <si>
    <t xml:space="preserve">  Minority interests</t>
  </si>
  <si>
    <t xml:space="preserve">  Deferred tax liabilities</t>
  </si>
  <si>
    <t xml:space="preserve"> Payables</t>
  </si>
  <si>
    <t xml:space="preserve"> Short term borrowings</t>
  </si>
  <si>
    <t xml:space="preserve"> Taxation</t>
  </si>
  <si>
    <t>Number of shares in issue ('000)</t>
  </si>
  <si>
    <t>Profit for the period</t>
  </si>
  <si>
    <t>Attributable to:</t>
  </si>
  <si>
    <t>Shareholders of the Company</t>
  </si>
  <si>
    <t>Minority interests</t>
  </si>
  <si>
    <t>FRS 134 - Interim Financial Reporting and Chapter 9, Part K of the Listing Requirements of Bursa Malaysia Securities Berhad.</t>
  </si>
  <si>
    <t>The accounting policies and methods of computation used in the preparation of the interim financial statements are consistent</t>
  </si>
  <si>
    <t xml:space="preserve">          Additions</t>
  </si>
  <si>
    <t>Attributable to shareholders of the Company</t>
  </si>
  <si>
    <t>Retained Profit</t>
  </si>
  <si>
    <t>Share Capital</t>
  </si>
  <si>
    <t>Minority Interests</t>
  </si>
  <si>
    <t>Other long term investments</t>
  </si>
  <si>
    <t>the accompanying explanatory notes attached to the interim financial statements.</t>
  </si>
  <si>
    <t>Net cash from operating activities</t>
  </si>
  <si>
    <t>Net cash used in investing activities</t>
  </si>
  <si>
    <t xml:space="preserve">   Trade receivables</t>
  </si>
  <si>
    <t>Audited</t>
  </si>
  <si>
    <t>Prepaid lease payments</t>
  </si>
  <si>
    <t>Total non-current assets</t>
  </si>
  <si>
    <t xml:space="preserve">   Current tax assets</t>
  </si>
  <si>
    <t xml:space="preserve">   Cash and cash equivalents</t>
  </si>
  <si>
    <t>Unaudited</t>
  </si>
  <si>
    <t>The directors do not recommend any dividend for the period under review.</t>
  </si>
  <si>
    <t>% increase</t>
  </si>
  <si>
    <t>against last period</t>
  </si>
  <si>
    <t xml:space="preserve">   Palm Oil Activities (POA)</t>
  </si>
  <si>
    <t xml:space="preserve"> Preceding quarter</t>
  </si>
  <si>
    <t xml:space="preserve">   Palm Oil Activities</t>
  </si>
  <si>
    <t>(Effective tax rate)</t>
  </si>
  <si>
    <t>(% against PBT)</t>
  </si>
  <si>
    <t>Treasury Shares</t>
  </si>
  <si>
    <t>Share Premium</t>
  </si>
  <si>
    <t>Exchange Translation Reserve</t>
  </si>
  <si>
    <t>Based on number of shares:('000)</t>
  </si>
  <si>
    <t>Nature and amount of changes in estimates</t>
  </si>
  <si>
    <t>A1.</t>
  </si>
  <si>
    <t>A2.</t>
  </si>
  <si>
    <t>On an overall basis therefore, the group's performance varies seasonally and maybe affected by unusual and unforeseen events affecting each of the core activities.</t>
  </si>
  <si>
    <t>Q1</t>
  </si>
  <si>
    <t>April to June</t>
  </si>
  <si>
    <t>Q2</t>
  </si>
  <si>
    <t>July to September</t>
  </si>
  <si>
    <t>Q3</t>
  </si>
  <si>
    <t>October to December</t>
  </si>
  <si>
    <t>Q4</t>
  </si>
  <si>
    <t>January to March</t>
  </si>
  <si>
    <t>A3.</t>
  </si>
  <si>
    <t>A4.</t>
  </si>
  <si>
    <t>A5.</t>
  </si>
  <si>
    <t>A6.</t>
  </si>
  <si>
    <t>Dividend Paid</t>
  </si>
  <si>
    <t>A7.</t>
  </si>
  <si>
    <t>A8.</t>
  </si>
  <si>
    <t>A9.</t>
  </si>
  <si>
    <t>A10.</t>
  </si>
  <si>
    <t>A11.</t>
  </si>
  <si>
    <t xml:space="preserve">  Long term borrowings (LT Debts/Total Equity)</t>
  </si>
  <si>
    <t xml:space="preserve">Group Borrowings </t>
  </si>
  <si>
    <t>Short term:</t>
  </si>
  <si>
    <t>Long Term:</t>
  </si>
  <si>
    <t xml:space="preserve">Total Borrowings </t>
  </si>
  <si>
    <t>Disclosure of audit report qualification</t>
  </si>
  <si>
    <t>There was no qualification in the audit report of the preceding annual financial statements.</t>
  </si>
  <si>
    <t xml:space="preserve">     1.4.2010 to</t>
  </si>
  <si>
    <t>Finance costs</t>
  </si>
  <si>
    <t>Total Comprehensive income</t>
  </si>
  <si>
    <t>CONDENSED CONSOLIDATED STATEMENT OF FINANCIAL POSITION</t>
  </si>
  <si>
    <t xml:space="preserve">   Other receivables</t>
  </si>
  <si>
    <t xml:space="preserve">  Treasury Shares</t>
  </si>
  <si>
    <t xml:space="preserve">Goodwill </t>
  </si>
  <si>
    <t xml:space="preserve">  Deferred income</t>
  </si>
  <si>
    <t>1.4.2010 TO</t>
  </si>
  <si>
    <t>the accompanying explanatory notes attached to this interim financial statements.</t>
  </si>
  <si>
    <t>At 1.4.2010</t>
  </si>
  <si>
    <t>Total comprehensive income for the period</t>
  </si>
  <si>
    <t xml:space="preserve"> There were no changes in material litigation at the date of this report.</t>
  </si>
  <si>
    <t>Treasury shares sold/buyback</t>
  </si>
  <si>
    <t>Other comprehensive income/(loss), net of tax:</t>
  </si>
  <si>
    <t>Financial instruments</t>
  </si>
  <si>
    <t>Type of derivatives</t>
  </si>
  <si>
    <t>Contract/Notional value</t>
  </si>
  <si>
    <t>Fair Value</t>
  </si>
  <si>
    <t>Non-Distributable</t>
  </si>
  <si>
    <t>Distributable</t>
  </si>
  <si>
    <t>There are no changes to policies related to financial instruments since last financial year.</t>
  </si>
  <si>
    <r>
      <t xml:space="preserve">QL RESOURCES BERHAD </t>
    </r>
    <r>
      <rPr>
        <b/>
        <vertAlign val="subscript"/>
        <sz val="18"/>
        <rFont val="Comic Sans MS"/>
        <family val="4"/>
      </rPr>
      <t>(428915-X)</t>
    </r>
  </si>
  <si>
    <r>
      <t xml:space="preserve">QL RESOURCES BERHAD </t>
    </r>
    <r>
      <rPr>
        <b/>
        <vertAlign val="subscript"/>
        <sz val="18"/>
        <rFont val="Arial"/>
        <family val="2"/>
      </rPr>
      <t>(428915-X)</t>
    </r>
  </si>
  <si>
    <t>Effect arising from adoption of FRS 139</t>
  </si>
  <si>
    <t xml:space="preserve">     1.7.2010 to</t>
  </si>
  <si>
    <t>30.9.2010</t>
  </si>
  <si>
    <t>1.7.2010 TO</t>
  </si>
  <si>
    <t>Outstanding derivatives as at 30th September 2010</t>
  </si>
  <si>
    <t>2ND QUARTER</t>
  </si>
  <si>
    <t>At 30.9.2010</t>
  </si>
  <si>
    <t>6 months ended 30.9.10</t>
  </si>
  <si>
    <t>Dividend paid</t>
  </si>
  <si>
    <t>Fair value changes on available-for-sales financial assets</t>
  </si>
  <si>
    <t>30.6.2011</t>
  </si>
  <si>
    <t>31.3.2011</t>
  </si>
  <si>
    <t>Other receivables</t>
  </si>
  <si>
    <t>42 days</t>
  </si>
  <si>
    <t>34 days</t>
  </si>
  <si>
    <t xml:space="preserve">   Derivative financial instruments</t>
  </si>
  <si>
    <t>The Condensed Consolidated Statement of Financial Position should be read in conjunction with the Annual Financial Statements for year ended 31 March 2011 and</t>
  </si>
  <si>
    <t>Available for sale reserve</t>
  </si>
  <si>
    <t>At 1.4.2011</t>
  </si>
  <si>
    <t>At 1.4.2011 -restated</t>
  </si>
  <si>
    <t>The Condensed Consolidated Statements of Changes in Equity should be read in conjunction with the Annual Financial Report for year ended 31 March 2011 and</t>
  </si>
  <si>
    <t xml:space="preserve">The unaudited interim financial statements of the Group have been prepared in accordance with the requirements of </t>
  </si>
  <si>
    <t xml:space="preserve">with those used in the preparation of the financial statements for the financial year ended 31 March 2011. </t>
  </si>
  <si>
    <t>There are no unusual items that have material effect on the assets, liabilities, equity, net income or cash flow during the quarter under review.</t>
  </si>
  <si>
    <t xml:space="preserve">          At 1.4.2011</t>
  </si>
  <si>
    <t>A12</t>
  </si>
  <si>
    <t>CORRESPONDING</t>
  </si>
  <si>
    <t>1ST QUARTER</t>
  </si>
  <si>
    <t>1.4.2011 TO</t>
  </si>
  <si>
    <t>Foreign currency translation differences for foreign operations</t>
  </si>
  <si>
    <t>The Condensed Consolidated Statement of Comprehensive Income Statements should be read in conjunction with the Annual Financial Statements for year ended 31 March 2011.</t>
  </si>
  <si>
    <t>TO-DATE</t>
  </si>
  <si>
    <t>PERIOD</t>
  </si>
  <si>
    <t>Share of profit of associates (net)</t>
  </si>
  <si>
    <t>The Condensed Consolidated Income Statements should be read in conjunction with the Annual Financial Statements for year ended 31 March 2011</t>
  </si>
  <si>
    <t>30.9.2011</t>
  </si>
  <si>
    <t>INTERIM FINANCIAL REPORT FOR THE 2ND QUARTER ENDED 30.9.2011</t>
  </si>
  <si>
    <t>CONDENSED CONSOLIDATED INCOME STATEMENTS FOR THE PERIOD ENDED 30.9.2011 (UNAUDITED)</t>
  </si>
  <si>
    <t>1.7.2011 TO</t>
  </si>
  <si>
    <t>CONDENSED CONSOLIDATED STATEMENT OF COMPREHENSIVE INCOME FOR THE PERIOD ENDED 30.9.2011 (UNAUDITED)</t>
  </si>
  <si>
    <t>CONDENSED CONSOLIDATED STATEMENTS OF CHANGES IN EQUITY FOR THE PERIOD ENDED 30TH SEPTEMBER 2011</t>
  </si>
  <si>
    <t>6 months ended 30.9.11</t>
  </si>
  <si>
    <t>At 30.9.2011</t>
  </si>
  <si>
    <t>At 1.4.2010-restated</t>
  </si>
  <si>
    <t>Additional interest in subsidiary</t>
  </si>
  <si>
    <t xml:space="preserve">     1.7.2011 to</t>
  </si>
  <si>
    <t xml:space="preserve">     1.4.2011 to</t>
  </si>
  <si>
    <t>INTERIM FINANCIAL REPORT FOR THE 2nd QUARTER ENDED 30.9.2011</t>
  </si>
  <si>
    <t>CONDENSED CONSOLIDATED CASH FLOW STATEMENT FOR THE PERIOD ENDED 1.4.2011 to 30.9.2011</t>
  </si>
  <si>
    <t>MPM's current quarter sales decreased 3% against corresponding quarter due to lower fish landing.</t>
  </si>
  <si>
    <t>Cumulatively, sales decreased 1% for the same reason.</t>
  </si>
  <si>
    <t>Cumulatively, earnings decreased 24% due to same reason.</t>
  </si>
  <si>
    <t>Cumulatively, sales increased 43% for the same reason.</t>
  </si>
  <si>
    <t>MPM's current quarter sales increased 9% against preceding quarter due to seasonal effect.</t>
  </si>
  <si>
    <t>Earnings increased 39% due to the same reason.</t>
  </si>
  <si>
    <t>Earnings decreased 55% due to the same reason.</t>
  </si>
  <si>
    <t>ILF's current quarter sales increased 25% against preceding quarter due to higher volume of raw material traded.</t>
  </si>
  <si>
    <t>ILF's current quarter sales increased 18% against corresponding quarter mainly due to higher unit cost of feed raw material.</t>
  </si>
  <si>
    <t>46 days</t>
  </si>
  <si>
    <t>29 days</t>
  </si>
  <si>
    <t>There are no issuance, cancellation, repurchase, resale and repayment of debt and equity securities during the quarter under review.</t>
  </si>
  <si>
    <t>Segment information in respect of the Group's business segments for the 2nd quarter ended 30.9.2011.</t>
  </si>
  <si>
    <t xml:space="preserve">          At 30.9.2011</t>
  </si>
  <si>
    <t>Based on past 10 years quarterly data, our seasonal earnings index is as follows:</t>
  </si>
  <si>
    <t>Cash flow hedge reserve</t>
  </si>
  <si>
    <t>Corporate expenses</t>
  </si>
  <si>
    <t>Conversion of warrants</t>
  </si>
  <si>
    <t>Cash and cash equivalents at 1.4.2011</t>
  </si>
  <si>
    <t>Cash and cash equivalents at 30.9.2011</t>
  </si>
  <si>
    <t>The Condensed Consolidated Cash Flow Statement should be read in conjunction with the Annual Financial Statements for year ended 31 March 2011 and</t>
  </si>
  <si>
    <t>Net increase in cash and cash equivalents</t>
  </si>
  <si>
    <t>6 months ended 30.9.2011</t>
  </si>
  <si>
    <t>6 months ended 30.9.2010</t>
  </si>
  <si>
    <t>Net cash from financing activities</t>
  </si>
  <si>
    <t>Commentary on Prospects for the current financial year</t>
  </si>
  <si>
    <t>There were no sales or purchase of quoted investment for the quarter under review.</t>
  </si>
  <si>
    <t>POA's current quarter sales increased 21% against corresponding quarter mainly due to improved CPO prices (RM3,090 current qtr vs RM2,590 corresponding qtr).</t>
  </si>
  <si>
    <t>Cumulatively, earnings increased significantly mainly due to the same reasons.</t>
  </si>
  <si>
    <t>There were no corporate proposals announced but not completed at the date of issue of this report.</t>
  </si>
  <si>
    <t>30.9.11</t>
  </si>
  <si>
    <t>Cumulatively, sales increased 15% due to the same reason.</t>
  </si>
  <si>
    <t>Cumulatively, earnings increased 18% due to the same reason.</t>
  </si>
  <si>
    <t>However, POA's current quarter earnings increased significantly against corresponding quarter due to higher CPO prices as well as new contribution from associate (Boilermech Bhd).</t>
  </si>
  <si>
    <t xml:space="preserve">Previously, this  investment was classified as Available For Sale Investment. </t>
  </si>
  <si>
    <t xml:space="preserve">During the quarter under review,  a final single tier dividend of 4.25 sen per ordinary share of RM0.25 each amounting </t>
  </si>
  <si>
    <t>to RM35.3 million was paid in respect of the year ended 31.3.2011.</t>
  </si>
  <si>
    <t>B15</t>
  </si>
  <si>
    <t>Realised and Unrealised profits</t>
  </si>
  <si>
    <t>Total Retained profit of the Company &amp; its subsidiaries</t>
  </si>
  <si>
    <t>Realised</t>
  </si>
  <si>
    <t>Unrealised gain/(loss)</t>
  </si>
  <si>
    <t>Total Retained profit of Associates</t>
  </si>
  <si>
    <t>Consolidation Adjustments</t>
  </si>
  <si>
    <t>Total Group Retained profit as per consolidated accounts</t>
  </si>
  <si>
    <t>POA's current quarter sales decreased 23% against preceding quarter mainly due to  seasonal low crop resulting in lower FFB processed.</t>
  </si>
  <si>
    <t>FFB processed decreased 24% compared against preceding quarter.</t>
  </si>
  <si>
    <t>Earnings increased 67% against preceding quarter is partly due to recognition of Lay Hong Berhad as an Associate.</t>
  </si>
  <si>
    <t>Performance of our 1st half results was adversely affected by poor fish landing especially in Sabah water as well as keen competition in raw material trade.</t>
  </si>
  <si>
    <t>Earnings for the current quarter decreased 22% due to lower fish landing and lower fishmeal margin.</t>
  </si>
  <si>
    <t>Less than 1 year:-</t>
  </si>
  <si>
    <t>Forward exchange contract-sell</t>
  </si>
  <si>
    <t>Forward exchange contract-buy</t>
  </si>
  <si>
    <t>Currency options-buy</t>
  </si>
  <si>
    <t>More than 1 year:-</t>
  </si>
  <si>
    <t>Interest rate swap</t>
  </si>
  <si>
    <t>Cross currency swap</t>
  </si>
  <si>
    <t>There were no material changes in the composition of the Group in the current quarter except as follows:</t>
  </si>
  <si>
    <t xml:space="preserve">In July 2011, one of our executive director  was appointed to the Board in Lay Hong Berhad. </t>
  </si>
  <si>
    <t xml:space="preserve">As this represent significant influence, we therefore have reclassified this investment as an Associate. </t>
  </si>
  <si>
    <t>Avaialble-for-sale investment</t>
  </si>
  <si>
    <t>Earnings increased 32% against corresponding quarter partly due to recognition of Investment in Lay Hong Berhad as an associate.(Previously treated as Available-for-Sale Investment)</t>
  </si>
  <si>
    <t>Operating environment was also challenging due to volatile commodity prices, fluctuating foreign currency exchange and uncertain world economy.</t>
  </si>
  <si>
    <t>Operating environment in the 2nd half remains challenging, however we have seen some improvement in current Q3 fish landing in Sabah water as compared to last year Q3.</t>
  </si>
  <si>
    <t>The management also expect some contribution from our fishery, poultry and oil palm operation in Indonesia in 4th quarter and we are</t>
  </si>
  <si>
    <t>cautiously optimistic on the Group's performance for the 2nd half of the year.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</si>
</sst>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-* #,##0_-;\-* #,##0_-;_-* &quot;-&quot;??_-;_-@_-"/>
    <numFmt numFmtId="174" formatCode="_(* #,##0_);_(* \(#,##0\);_(* &quot;-&quot;??_);_(@_)"/>
    <numFmt numFmtId="175" formatCode="_(* #,##0.000_);_(* \(#,##0.000\);_(* &quot;-&quot;??_);_(@_)"/>
    <numFmt numFmtId="176" formatCode="_(* #,##0_);_(* \(#,##0\);_(* &quot;-&quot;????????_);_(@_)"/>
    <numFmt numFmtId="177" formatCode="_-* #,##0.0_-;\-* #,##0.0_-;_-* &quot;-&quot;??_-;_-@_-"/>
    <numFmt numFmtId="178" formatCode="_(* #,##0.0_);_(* \(#,##0.0\);_(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vertAlign val="subscript"/>
      <sz val="12"/>
      <name val="Arial"/>
      <family val="2"/>
    </font>
    <font>
      <b/>
      <i/>
      <sz val="11"/>
      <name val="Times New Roman"/>
      <family val="1"/>
    </font>
    <font>
      <u val="singleAccounting"/>
      <sz val="11"/>
      <name val="Times New Roman"/>
      <family val="1"/>
    </font>
    <font>
      <u val="doubleAccounting"/>
      <sz val="11"/>
      <name val="Times New Roman"/>
      <family val="1"/>
    </font>
    <font>
      <b/>
      <sz val="10"/>
      <name val="Times New Roman"/>
      <family val="1"/>
    </font>
    <font>
      <u val="doubleAccounting"/>
      <sz val="10"/>
      <name val="Arial"/>
      <family val="2"/>
    </font>
    <font>
      <i/>
      <sz val="11"/>
      <name val="Times New Roman"/>
      <family val="1"/>
    </font>
    <font>
      <b/>
      <sz val="14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4"/>
      <name val="Comic Sans MS"/>
      <family val="4"/>
    </font>
    <font>
      <b/>
      <sz val="10"/>
      <name val="Comic Sans MS"/>
      <family val="4"/>
    </font>
    <font>
      <u val="singleAccounting"/>
      <sz val="11"/>
      <name val="Comic Sans MS"/>
      <family val="4"/>
    </font>
    <font>
      <sz val="11"/>
      <name val="Comic Sans MS"/>
      <family val="4"/>
    </font>
    <font>
      <u val="doubleAccounting"/>
      <sz val="11"/>
      <name val="Arial"/>
      <family val="2"/>
    </font>
    <font>
      <b/>
      <u val="doubleAccounting"/>
      <sz val="11"/>
      <name val="Times New Roman"/>
      <family val="1"/>
    </font>
    <font>
      <sz val="18"/>
      <name val="Comic Sans MS"/>
      <family val="4"/>
    </font>
    <font>
      <b/>
      <sz val="18"/>
      <name val="Comic Sans MS"/>
      <family val="4"/>
    </font>
    <font>
      <u val="singleAccounting"/>
      <sz val="18"/>
      <name val="Comic Sans MS"/>
      <family val="4"/>
    </font>
    <font>
      <u val="singleAccounting"/>
      <sz val="14"/>
      <name val="Comic Sans MS"/>
      <family val="4"/>
    </font>
    <font>
      <b/>
      <i/>
      <sz val="14"/>
      <name val="Comic Sans MS"/>
      <family val="4"/>
    </font>
    <font>
      <b/>
      <vertAlign val="subscript"/>
      <sz val="18"/>
      <name val="Comic Sans MS"/>
      <family val="4"/>
    </font>
    <font>
      <b/>
      <sz val="18"/>
      <name val="Arial"/>
      <family val="2"/>
    </font>
    <font>
      <b/>
      <vertAlign val="subscript"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u val="singleAccounting"/>
      <sz val="14"/>
      <name val="Times New Roman"/>
      <family val="1"/>
    </font>
    <font>
      <u val="doubleAccounting"/>
      <sz val="14"/>
      <name val="Times New Roman"/>
      <family val="1"/>
    </font>
    <font>
      <u val="single"/>
      <sz val="14"/>
      <name val="Times New Roman"/>
      <family val="1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3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7" borderId="1" applyNumberFormat="0" applyAlignment="0" applyProtection="0"/>
    <xf numFmtId="0" fontId="62" fillId="0" borderId="6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6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7" fontId="3" fillId="0" borderId="0" xfId="42" applyNumberFormat="1" applyFont="1" applyAlignment="1">
      <alignment horizontal="center"/>
    </xf>
    <xf numFmtId="174" fontId="0" fillId="0" borderId="0" xfId="42" applyNumberFormat="1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9" fontId="29" fillId="0" borderId="0" xfId="0" applyNumberFormat="1" applyFont="1" applyBorder="1" applyAlignment="1">
      <alignment/>
    </xf>
    <xf numFmtId="0" fontId="25" fillId="0" borderId="0" xfId="0" applyFont="1" applyAlignment="1" quotePrefix="1">
      <alignment horizontal="center"/>
    </xf>
    <xf numFmtId="0" fontId="2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174" fontId="10" fillId="0" borderId="11" xfId="0" applyNumberFormat="1" applyFont="1" applyFill="1" applyBorder="1" applyAlignment="1">
      <alignment/>
    </xf>
    <xf numFmtId="174" fontId="10" fillId="0" borderId="12" xfId="0" applyNumberFormat="1" applyFont="1" applyFill="1" applyBorder="1" applyAlignment="1">
      <alignment/>
    </xf>
    <xf numFmtId="41" fontId="10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174" fontId="10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173" fontId="11" fillId="0" borderId="0" xfId="42" applyNumberFormat="1" applyFont="1" applyFill="1" applyAlignment="1">
      <alignment/>
    </xf>
    <xf numFmtId="174" fontId="10" fillId="0" borderId="14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1" fontId="10" fillId="0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" fillId="0" borderId="0" xfId="0" applyFont="1" applyFill="1" applyAlignment="1">
      <alignment/>
    </xf>
    <xf numFmtId="37" fontId="3" fillId="0" borderId="0" xfId="42" applyNumberFormat="1" applyFont="1" applyBorder="1" applyAlignment="1">
      <alignment horizontal="center"/>
    </xf>
    <xf numFmtId="43" fontId="11" fillId="0" borderId="0" xfId="42" applyFont="1" applyFill="1" applyAlignment="1">
      <alignment/>
    </xf>
    <xf numFmtId="0" fontId="35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9" fontId="24" fillId="0" borderId="0" xfId="0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12" fillId="0" borderId="0" xfId="0" applyFont="1" applyAlignment="1">
      <alignment/>
    </xf>
    <xf numFmtId="0" fontId="40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173" fontId="9" fillId="0" borderId="0" xfId="0" applyNumberFormat="1" applyFont="1" applyAlignment="1">
      <alignment/>
    </xf>
    <xf numFmtId="174" fontId="12" fillId="0" borderId="0" xfId="42" applyNumberFormat="1" applyFont="1" applyAlignment="1">
      <alignment/>
    </xf>
    <xf numFmtId="174" fontId="9" fillId="0" borderId="0" xfId="42" applyNumberFormat="1" applyFont="1" applyAlignment="1">
      <alignment/>
    </xf>
    <xf numFmtId="173" fontId="9" fillId="0" borderId="15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43" fontId="12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3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73" fontId="11" fillId="0" borderId="11" xfId="42" applyNumberFormat="1" applyFont="1" applyFill="1" applyBorder="1" applyAlignment="1">
      <alignment/>
    </xf>
    <xf numFmtId="9" fontId="11" fillId="0" borderId="11" xfId="61" applyFont="1" applyFill="1" applyBorder="1" applyAlignment="1">
      <alignment horizontal="center"/>
    </xf>
    <xf numFmtId="9" fontId="11" fillId="0" borderId="11" xfId="61" applyNumberFormat="1" applyFont="1" applyFill="1" applyBorder="1" applyAlignment="1">
      <alignment horizontal="center"/>
    </xf>
    <xf numFmtId="9" fontId="11" fillId="0" borderId="18" xfId="61" applyNumberFormat="1" applyFont="1" applyFill="1" applyBorder="1" applyAlignment="1">
      <alignment horizontal="center"/>
    </xf>
    <xf numFmtId="173" fontId="11" fillId="0" borderId="20" xfId="42" applyNumberFormat="1" applyFont="1" applyFill="1" applyBorder="1" applyAlignment="1">
      <alignment/>
    </xf>
    <xf numFmtId="173" fontId="11" fillId="0" borderId="20" xfId="42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9" fontId="11" fillId="0" borderId="10" xfId="61" applyFont="1" applyFill="1" applyBorder="1" applyAlignment="1">
      <alignment horizontal="center"/>
    </xf>
    <xf numFmtId="173" fontId="11" fillId="0" borderId="10" xfId="42" applyNumberFormat="1" applyFont="1" applyFill="1" applyBorder="1" applyAlignment="1">
      <alignment/>
    </xf>
    <xf numFmtId="173" fontId="19" fillId="0" borderId="11" xfId="42" applyNumberFormat="1" applyFont="1" applyFill="1" applyBorder="1" applyAlignment="1">
      <alignment/>
    </xf>
    <xf numFmtId="173" fontId="11" fillId="0" borderId="12" xfId="42" applyNumberFormat="1" applyFont="1" applyFill="1" applyBorder="1" applyAlignment="1">
      <alignment/>
    </xf>
    <xf numFmtId="9" fontId="11" fillId="0" borderId="18" xfId="61" applyFont="1" applyFill="1" applyBorder="1" applyAlignment="1">
      <alignment horizontal="center"/>
    </xf>
    <xf numFmtId="174" fontId="19" fillId="0" borderId="21" xfId="0" applyNumberFormat="1" applyFont="1" applyFill="1" applyBorder="1" applyAlignment="1">
      <alignment/>
    </xf>
    <xf numFmtId="173" fontId="19" fillId="0" borderId="18" xfId="42" applyNumberFormat="1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/>
    </xf>
    <xf numFmtId="174" fontId="32" fillId="0" borderId="19" xfId="42" applyNumberFormat="1" applyFont="1" applyFill="1" applyBorder="1" applyAlignment="1">
      <alignment/>
    </xf>
    <xf numFmtId="174" fontId="22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 horizontal="justify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4" fontId="11" fillId="0" borderId="0" xfId="42" applyNumberFormat="1" applyFont="1" applyFill="1" applyAlignment="1">
      <alignment horizontal="center"/>
    </xf>
    <xf numFmtId="174" fontId="19" fillId="0" borderId="0" xfId="42" applyNumberFormat="1" applyFont="1" applyFill="1" applyAlignment="1">
      <alignment/>
    </xf>
    <xf numFmtId="174" fontId="19" fillId="0" borderId="0" xfId="0" applyNumberFormat="1" applyFont="1" applyFill="1" applyAlignment="1">
      <alignment/>
    </xf>
    <xf numFmtId="173" fontId="19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23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173" fontId="19" fillId="0" borderId="0" xfId="42" applyNumberFormat="1" applyFont="1" applyFill="1" applyAlignment="1">
      <alignment/>
    </xf>
    <xf numFmtId="0" fontId="27" fillId="0" borderId="23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27" fillId="0" borderId="26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5" xfId="0" applyFont="1" applyFill="1" applyBorder="1" applyAlignment="1">
      <alignment/>
    </xf>
    <xf numFmtId="173" fontId="20" fillId="0" borderId="11" xfId="42" applyNumberFormat="1" applyFont="1" applyFill="1" applyBorder="1" applyAlignment="1">
      <alignment/>
    </xf>
    <xf numFmtId="173" fontId="20" fillId="0" borderId="11" xfId="42" applyNumberFormat="1" applyFont="1" applyFill="1" applyBorder="1" applyAlignment="1">
      <alignment horizontal="center"/>
    </xf>
    <xf numFmtId="0" fontId="27" fillId="0" borderId="26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173" fontId="20" fillId="0" borderId="18" xfId="42" applyNumberFormat="1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3" fontId="2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7" fillId="0" borderId="23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173" fontId="20" fillId="0" borderId="12" xfId="42" applyNumberFormat="1" applyFont="1" applyFill="1" applyBorder="1" applyAlignment="1">
      <alignment/>
    </xf>
    <xf numFmtId="0" fontId="27" fillId="0" borderId="18" xfId="0" applyFont="1" applyFill="1" applyBorder="1" applyAlignment="1">
      <alignment/>
    </xf>
    <xf numFmtId="173" fontId="11" fillId="0" borderId="18" xfId="42" applyNumberFormat="1" applyFont="1" applyFill="1" applyBorder="1" applyAlignment="1">
      <alignment/>
    </xf>
    <xf numFmtId="174" fontId="11" fillId="0" borderId="19" xfId="0" applyNumberFormat="1" applyFont="1" applyFill="1" applyBorder="1" applyAlignment="1">
      <alignment horizontal="center"/>
    </xf>
    <xf numFmtId="174" fontId="11" fillId="0" borderId="13" xfId="0" applyNumberFormat="1" applyFont="1" applyFill="1" applyBorder="1" applyAlignment="1">
      <alignment/>
    </xf>
    <xf numFmtId="173" fontId="11" fillId="0" borderId="13" xfId="42" applyNumberFormat="1" applyFont="1" applyFill="1" applyBorder="1" applyAlignment="1">
      <alignment horizontal="center"/>
    </xf>
    <xf numFmtId="173" fontId="11" fillId="0" borderId="0" xfId="42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173" fontId="11" fillId="0" borderId="0" xfId="42" applyNumberFormat="1" applyFont="1" applyFill="1" applyBorder="1" applyAlignment="1">
      <alignment horizontal="center"/>
    </xf>
    <xf numFmtId="176" fontId="19" fillId="0" borderId="0" xfId="42" applyNumberFormat="1" applyFont="1" applyFill="1" applyAlignment="1">
      <alignment/>
    </xf>
    <xf numFmtId="173" fontId="0" fillId="0" borderId="27" xfId="0" applyNumberFormat="1" applyFont="1" applyFill="1" applyBorder="1" applyAlignment="1">
      <alignment/>
    </xf>
    <xf numFmtId="173" fontId="11" fillId="0" borderId="27" xfId="42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justify"/>
    </xf>
    <xf numFmtId="37" fontId="0" fillId="0" borderId="0" xfId="0" applyNumberFormat="1" applyFont="1" applyFill="1" applyAlignment="1">
      <alignment horizontal="center"/>
    </xf>
    <xf numFmtId="43" fontId="11" fillId="0" borderId="14" xfId="42" applyFont="1" applyFill="1" applyBorder="1" applyAlignment="1">
      <alignment/>
    </xf>
    <xf numFmtId="17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43" fontId="10" fillId="0" borderId="0" xfId="0" applyNumberFormat="1" applyFont="1" applyFill="1" applyAlignment="1">
      <alignment/>
    </xf>
    <xf numFmtId="174" fontId="10" fillId="0" borderId="18" xfId="0" applyNumberFormat="1" applyFont="1" applyFill="1" applyBorder="1" applyAlignment="1">
      <alignment/>
    </xf>
    <xf numFmtId="174" fontId="10" fillId="0" borderId="27" xfId="0" applyNumberFormat="1" applyFont="1" applyFill="1" applyBorder="1" applyAlignment="1">
      <alignment/>
    </xf>
    <xf numFmtId="174" fontId="10" fillId="0" borderId="13" xfId="0" applyNumberFormat="1" applyFont="1" applyFill="1" applyBorder="1" applyAlignment="1">
      <alignment/>
    </xf>
    <xf numFmtId="9" fontId="0" fillId="0" borderId="0" xfId="62" applyFont="1" applyFill="1" applyAlignment="1">
      <alignment/>
    </xf>
    <xf numFmtId="173" fontId="0" fillId="0" borderId="0" xfId="0" applyNumberFormat="1" applyFill="1" applyAlignment="1">
      <alignment/>
    </xf>
    <xf numFmtId="173" fontId="11" fillId="0" borderId="0" xfId="44" applyNumberFormat="1" applyFont="1" applyFill="1" applyAlignment="1">
      <alignment/>
    </xf>
    <xf numFmtId="174" fontId="10" fillId="0" borderId="27" xfId="44" applyNumberFormat="1" applyFont="1" applyFill="1" applyBorder="1" applyAlignment="1">
      <alignment/>
    </xf>
    <xf numFmtId="174" fontId="10" fillId="0" borderId="0" xfId="44" applyNumberFormat="1" applyFont="1" applyFill="1" applyBorder="1" applyAlignment="1">
      <alignment/>
    </xf>
    <xf numFmtId="174" fontId="10" fillId="0" borderId="0" xfId="44" applyNumberFormat="1" applyFont="1" applyFill="1" applyAlignment="1">
      <alignment/>
    </xf>
    <xf numFmtId="43" fontId="33" fillId="0" borderId="0" xfId="44" applyFont="1" applyFill="1" applyAlignment="1">
      <alignment/>
    </xf>
    <xf numFmtId="43" fontId="20" fillId="0" borderId="0" xfId="44" applyFont="1" applyFill="1" applyAlignment="1">
      <alignment/>
    </xf>
    <xf numFmtId="177" fontId="5" fillId="0" borderId="0" xfId="44" applyNumberFormat="1" applyFont="1" applyFill="1" applyAlignment="1">
      <alignment/>
    </xf>
    <xf numFmtId="173" fontId="3" fillId="0" borderId="0" xfId="44" applyNumberFormat="1" applyFont="1" applyAlignment="1">
      <alignment horizontal="center"/>
    </xf>
    <xf numFmtId="173" fontId="3" fillId="0" borderId="0" xfId="44" applyNumberFormat="1" applyFont="1" applyAlignment="1">
      <alignment/>
    </xf>
    <xf numFmtId="174" fontId="3" fillId="0" borderId="0" xfId="44" applyNumberFormat="1" applyFont="1" applyAlignment="1">
      <alignment/>
    </xf>
    <xf numFmtId="174" fontId="12" fillId="0" borderId="0" xfId="44" applyNumberFormat="1" applyFont="1" applyAlignment="1">
      <alignment/>
    </xf>
    <xf numFmtId="174" fontId="9" fillId="0" borderId="0" xfId="44" applyNumberFormat="1" applyFont="1" applyAlignment="1">
      <alignment/>
    </xf>
    <xf numFmtId="173" fontId="3" fillId="0" borderId="15" xfId="44" applyNumberFormat="1" applyFont="1" applyBorder="1" applyAlignment="1">
      <alignment horizontal="center"/>
    </xf>
    <xf numFmtId="173" fontId="3" fillId="0" borderId="15" xfId="44" applyNumberFormat="1" applyFont="1" applyBorder="1" applyAlignment="1">
      <alignment/>
    </xf>
    <xf numFmtId="174" fontId="3" fillId="0" borderId="15" xfId="44" applyNumberFormat="1" applyFont="1" applyBorder="1" applyAlignment="1">
      <alignment/>
    </xf>
    <xf numFmtId="174" fontId="12" fillId="0" borderId="15" xfId="44" applyNumberFormat="1" applyFont="1" applyBorder="1" applyAlignment="1">
      <alignment/>
    </xf>
    <xf numFmtId="174" fontId="3" fillId="0" borderId="0" xfId="44" applyNumberFormat="1" applyFont="1" applyAlignment="1">
      <alignment horizontal="center"/>
    </xf>
    <xf numFmtId="174" fontId="4" fillId="0" borderId="0" xfId="44" applyNumberFormat="1" applyFont="1" applyAlignment="1">
      <alignment horizontal="center"/>
    </xf>
    <xf numFmtId="37" fontId="3" fillId="0" borderId="0" xfId="44" applyNumberFormat="1" applyFont="1" applyAlignment="1">
      <alignment/>
    </xf>
    <xf numFmtId="43" fontId="3" fillId="0" borderId="0" xfId="44" applyFont="1" applyAlignment="1">
      <alignment/>
    </xf>
    <xf numFmtId="174" fontId="12" fillId="0" borderId="27" xfId="44" applyNumberFormat="1" applyFont="1" applyBorder="1" applyAlignment="1">
      <alignment/>
    </xf>
    <xf numFmtId="174" fontId="9" fillId="0" borderId="27" xfId="44" applyNumberFormat="1" applyFont="1" applyBorder="1" applyAlignment="1">
      <alignment/>
    </xf>
    <xf numFmtId="43" fontId="12" fillId="0" borderId="0" xfId="44" applyFont="1" applyAlignment="1">
      <alignment/>
    </xf>
    <xf numFmtId="43" fontId="9" fillId="0" borderId="0" xfId="44" applyFont="1" applyAlignment="1">
      <alignment/>
    </xf>
    <xf numFmtId="43" fontId="24" fillId="0" borderId="0" xfId="44" applyFont="1" applyAlignment="1">
      <alignment/>
    </xf>
    <xf numFmtId="43" fontId="24" fillId="0" borderId="27" xfId="44" applyFont="1" applyBorder="1" applyAlignment="1">
      <alignment/>
    </xf>
    <xf numFmtId="173" fontId="30" fillId="0" borderId="0" xfId="44" applyNumberFormat="1" applyFont="1" applyAlignment="1">
      <alignment/>
    </xf>
    <xf numFmtId="173" fontId="36" fillId="0" borderId="0" xfId="44" applyNumberFormat="1" applyFont="1" applyAlignment="1">
      <alignment/>
    </xf>
    <xf numFmtId="173" fontId="37" fillId="0" borderId="0" xfId="44" applyNumberFormat="1" applyFont="1" applyAlignment="1">
      <alignment/>
    </xf>
    <xf numFmtId="173" fontId="31" fillId="0" borderId="0" xfId="44" applyNumberFormat="1" applyFont="1" applyAlignment="1">
      <alignment/>
    </xf>
    <xf numFmtId="173" fontId="38" fillId="0" borderId="0" xfId="44" applyNumberFormat="1" applyFont="1" applyAlignment="1">
      <alignment/>
    </xf>
    <xf numFmtId="173" fontId="28" fillId="0" borderId="0" xfId="44" applyNumberFormat="1" applyFont="1" applyAlignment="1">
      <alignment/>
    </xf>
    <xf numFmtId="173" fontId="28" fillId="0" borderId="0" xfId="44" applyNumberFormat="1" applyFont="1" applyAlignment="1">
      <alignment horizontal="center"/>
    </xf>
    <xf numFmtId="173" fontId="28" fillId="0" borderId="0" xfId="44" applyNumberFormat="1" applyFont="1" applyAlignment="1">
      <alignment horizontal="center" wrapText="1"/>
    </xf>
    <xf numFmtId="173" fontId="28" fillId="0" borderId="27" xfId="44" applyNumberFormat="1" applyFont="1" applyBorder="1" applyAlignment="1">
      <alignment/>
    </xf>
    <xf numFmtId="173" fontId="35" fillId="0" borderId="0" xfId="44" applyNumberFormat="1" applyFont="1" applyAlignment="1">
      <alignment/>
    </xf>
    <xf numFmtId="174" fontId="28" fillId="0" borderId="0" xfId="44" applyNumberFormat="1" applyFont="1" applyAlignment="1">
      <alignment/>
    </xf>
    <xf numFmtId="43" fontId="25" fillId="0" borderId="0" xfId="44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4" fontId="25" fillId="0" borderId="0" xfId="44" applyNumberFormat="1" applyFont="1" applyAlignment="1">
      <alignment/>
    </xf>
    <xf numFmtId="0" fontId="14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4" fillId="0" borderId="25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0" fontId="3" fillId="0" borderId="0" xfId="62" applyNumberFormat="1" applyFont="1" applyFill="1" applyAlignment="1">
      <alignment/>
    </xf>
    <xf numFmtId="173" fontId="46" fillId="0" borderId="11" xfId="44" applyNumberFormat="1" applyFont="1" applyFill="1" applyBorder="1" applyAlignment="1">
      <alignment/>
    </xf>
    <xf numFmtId="173" fontId="46" fillId="0" borderId="0" xfId="44" applyNumberFormat="1" applyFont="1" applyFill="1" applyBorder="1" applyAlignment="1">
      <alignment/>
    </xf>
    <xf numFmtId="173" fontId="3" fillId="0" borderId="11" xfId="0" applyNumberFormat="1" applyFont="1" applyFill="1" applyBorder="1" applyAlignment="1">
      <alignment/>
    </xf>
    <xf numFmtId="173" fontId="3" fillId="0" borderId="11" xfId="44" applyNumberFormat="1" applyFont="1" applyFill="1" applyBorder="1" applyAlignment="1">
      <alignment/>
    </xf>
    <xf numFmtId="173" fontId="3" fillId="0" borderId="0" xfId="44" applyNumberFormat="1" applyFont="1" applyFill="1" applyBorder="1" applyAlignment="1">
      <alignment/>
    </xf>
    <xf numFmtId="174" fontId="3" fillId="0" borderId="11" xfId="44" applyNumberFormat="1" applyFont="1" applyFill="1" applyBorder="1" applyAlignment="1">
      <alignment/>
    </xf>
    <xf numFmtId="37" fontId="3" fillId="0" borderId="11" xfId="44" applyNumberFormat="1" applyFont="1" applyFill="1" applyBorder="1" applyAlignment="1">
      <alignment/>
    </xf>
    <xf numFmtId="37" fontId="3" fillId="0" borderId="0" xfId="44" applyNumberFormat="1" applyFont="1" applyFill="1" applyBorder="1" applyAlignment="1">
      <alignment/>
    </xf>
    <xf numFmtId="43" fontId="3" fillId="0" borderId="11" xfId="44" applyFont="1" applyFill="1" applyBorder="1" applyAlignment="1">
      <alignment/>
    </xf>
    <xf numFmtId="174" fontId="45" fillId="0" borderId="11" xfId="44" applyNumberFormat="1" applyFont="1" applyFill="1" applyBorder="1" applyAlignment="1">
      <alignment/>
    </xf>
    <xf numFmtId="173" fontId="45" fillId="0" borderId="11" xfId="44" applyNumberFormat="1" applyFont="1" applyFill="1" applyBorder="1" applyAlignment="1">
      <alignment/>
    </xf>
    <xf numFmtId="173" fontId="45" fillId="0" borderId="0" xfId="44" applyNumberFormat="1" applyFont="1" applyFill="1" applyBorder="1" applyAlignment="1">
      <alignment/>
    </xf>
    <xf numFmtId="174" fontId="47" fillId="0" borderId="11" xfId="44" applyNumberFormat="1" applyFont="1" applyFill="1" applyBorder="1" applyAlignment="1">
      <alignment/>
    </xf>
    <xf numFmtId="172" fontId="3" fillId="0" borderId="0" xfId="62" applyNumberFormat="1" applyFont="1" applyFill="1" applyAlignment="1">
      <alignment/>
    </xf>
    <xf numFmtId="173" fontId="3" fillId="0" borderId="20" xfId="44" applyNumberFormat="1" applyFont="1" applyFill="1" applyBorder="1" applyAlignment="1">
      <alignment/>
    </xf>
    <xf numFmtId="174" fontId="3" fillId="0" borderId="28" xfId="44" applyNumberFormat="1" applyFont="1" applyFill="1" applyBorder="1" applyAlignment="1">
      <alignment/>
    </xf>
    <xf numFmtId="174" fontId="3" fillId="0" borderId="0" xfId="44" applyNumberFormat="1" applyFont="1" applyFill="1" applyBorder="1" applyAlignment="1">
      <alignment/>
    </xf>
    <xf numFmtId="173" fontId="3" fillId="0" borderId="28" xfId="0" applyNumberFormat="1" applyFont="1" applyFill="1" applyBorder="1" applyAlignment="1">
      <alignment/>
    </xf>
    <xf numFmtId="43" fontId="3" fillId="0" borderId="28" xfId="44" applyFont="1" applyFill="1" applyBorder="1" applyAlignment="1">
      <alignment/>
    </xf>
    <xf numFmtId="175" fontId="3" fillId="0" borderId="11" xfId="0" applyNumberFormat="1" applyFont="1" applyFill="1" applyBorder="1" applyAlignment="1">
      <alignment/>
    </xf>
    <xf numFmtId="43" fontId="3" fillId="0" borderId="0" xfId="44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73" fontId="3" fillId="0" borderId="28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73" fontId="3" fillId="0" borderId="12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/>
    </xf>
    <xf numFmtId="174" fontId="10" fillId="0" borderId="10" xfId="44" applyNumberFormat="1" applyFont="1" applyFill="1" applyBorder="1" applyAlignment="1">
      <alignment/>
    </xf>
    <xf numFmtId="174" fontId="10" fillId="0" borderId="11" xfId="44" applyNumberFormat="1" applyFont="1" applyFill="1" applyBorder="1" applyAlignment="1">
      <alignment/>
    </xf>
    <xf numFmtId="174" fontId="10" fillId="0" borderId="12" xfId="44" applyNumberFormat="1" applyFont="1" applyFill="1" applyBorder="1" applyAlignment="1">
      <alignment/>
    </xf>
    <xf numFmtId="174" fontId="10" fillId="0" borderId="13" xfId="44" applyNumberFormat="1" applyFont="1" applyFill="1" applyBorder="1" applyAlignment="1">
      <alignment/>
    </xf>
    <xf numFmtId="174" fontId="10" fillId="0" borderId="15" xfId="0" applyNumberFormat="1" applyFont="1" applyFill="1" applyBorder="1" applyAlignment="1">
      <alignment/>
    </xf>
    <xf numFmtId="174" fontId="10" fillId="0" borderId="18" xfId="44" applyNumberFormat="1" applyFont="1" applyFill="1" applyBorder="1" applyAlignment="1">
      <alignment/>
    </xf>
    <xf numFmtId="43" fontId="11" fillId="0" borderId="0" xfId="44" applyFont="1" applyFill="1" applyAlignment="1">
      <alignment/>
    </xf>
    <xf numFmtId="43" fontId="3" fillId="0" borderId="11" xfId="42" applyFont="1" applyFill="1" applyBorder="1" applyAlignment="1">
      <alignment/>
    </xf>
    <xf numFmtId="174" fontId="46" fillId="0" borderId="11" xfId="44" applyNumberFormat="1" applyFont="1" applyFill="1" applyBorder="1" applyAlignment="1">
      <alignment/>
    </xf>
    <xf numFmtId="173" fontId="3" fillId="0" borderId="12" xfId="44" applyNumberFormat="1" applyFont="1" applyFill="1" applyBorder="1" applyAlignment="1">
      <alignment/>
    </xf>
    <xf numFmtId="173" fontId="3" fillId="0" borderId="0" xfId="44" applyNumberFormat="1" applyFont="1" applyFill="1" applyAlignment="1">
      <alignment horizontal="center"/>
    </xf>
    <xf numFmtId="174" fontId="3" fillId="0" borderId="0" xfId="44" applyNumberFormat="1" applyFont="1" applyFill="1" applyAlignment="1">
      <alignment horizontal="center"/>
    </xf>
    <xf numFmtId="174" fontId="4" fillId="0" borderId="0" xfId="44" applyNumberFormat="1" applyFont="1" applyFill="1" applyAlignment="1">
      <alignment horizontal="center"/>
    </xf>
    <xf numFmtId="0" fontId="40" fillId="0" borderId="0" xfId="58" applyFont="1" applyAlignment="1">
      <alignment horizontal="left"/>
      <protection/>
    </xf>
    <xf numFmtId="0" fontId="42" fillId="0" borderId="0" xfId="58" applyFont="1">
      <alignment/>
      <protection/>
    </xf>
    <xf numFmtId="0" fontId="40" fillId="0" borderId="0" xfId="58" applyFont="1">
      <alignment/>
      <protection/>
    </xf>
    <xf numFmtId="0" fontId="43" fillId="0" borderId="0" xfId="58" applyFont="1">
      <alignment/>
      <protection/>
    </xf>
    <xf numFmtId="0" fontId="44" fillId="0" borderId="0" xfId="58" applyFont="1">
      <alignment/>
      <protection/>
    </xf>
    <xf numFmtId="0" fontId="3" fillId="0" borderId="0" xfId="58" applyFont="1">
      <alignment/>
      <protection/>
    </xf>
    <xf numFmtId="0" fontId="12" fillId="0" borderId="0" xfId="58" applyFont="1">
      <alignment/>
      <protection/>
    </xf>
    <xf numFmtId="0" fontId="4" fillId="0" borderId="0" xfId="58" applyFont="1" applyAlignment="1">
      <alignment horizontal="center" vertical="center" wrapText="1"/>
      <protection/>
    </xf>
    <xf numFmtId="0" fontId="3" fillId="0" borderId="0" xfId="58" applyFont="1" applyAlignment="1">
      <alignment horizontal="center"/>
      <protection/>
    </xf>
    <xf numFmtId="37" fontId="3" fillId="0" borderId="0" xfId="58" applyNumberFormat="1" applyFont="1" applyAlignment="1">
      <alignment horizontal="center"/>
      <protection/>
    </xf>
    <xf numFmtId="37" fontId="12" fillId="0" borderId="0" xfId="58" applyNumberFormat="1" applyFont="1" applyAlignment="1">
      <alignment horizontal="center"/>
      <protection/>
    </xf>
    <xf numFmtId="37" fontId="3" fillId="0" borderId="0" xfId="58" applyNumberFormat="1" applyFont="1" applyBorder="1" applyAlignment="1">
      <alignment horizontal="center"/>
      <protection/>
    </xf>
    <xf numFmtId="37" fontId="3" fillId="0" borderId="15" xfId="58" applyNumberFormat="1" applyFont="1" applyBorder="1" applyAlignment="1">
      <alignment horizontal="center"/>
      <protection/>
    </xf>
    <xf numFmtId="37" fontId="3" fillId="0" borderId="27" xfId="58" applyNumberFormat="1" applyFont="1" applyBorder="1" applyAlignment="1">
      <alignment horizontal="center"/>
      <protection/>
    </xf>
    <xf numFmtId="39" fontId="3" fillId="0" borderId="0" xfId="58" applyNumberFormat="1" applyFont="1">
      <alignment/>
      <protection/>
    </xf>
    <xf numFmtId="39" fontId="3" fillId="0" borderId="0" xfId="58" applyNumberFormat="1" applyFont="1" applyBorder="1">
      <alignment/>
      <protection/>
    </xf>
    <xf numFmtId="0" fontId="12" fillId="0" borderId="0" xfId="58" applyFont="1" applyBorder="1">
      <alignment/>
      <protection/>
    </xf>
    <xf numFmtId="0" fontId="0" fillId="0" borderId="0" xfId="58">
      <alignment/>
      <protection/>
    </xf>
    <xf numFmtId="39" fontId="0" fillId="0" borderId="0" xfId="58" applyNumberFormat="1">
      <alignment/>
      <protection/>
    </xf>
    <xf numFmtId="0" fontId="16" fillId="0" borderId="0" xfId="58" applyFont="1">
      <alignment/>
      <protection/>
    </xf>
    <xf numFmtId="0" fontId="0" fillId="0" borderId="0" xfId="58" applyBorder="1">
      <alignment/>
      <protection/>
    </xf>
    <xf numFmtId="174" fontId="47" fillId="0" borderId="25" xfId="44" applyNumberFormat="1" applyFont="1" applyFill="1" applyBorder="1" applyAlignment="1">
      <alignment/>
    </xf>
    <xf numFmtId="173" fontId="3" fillId="0" borderId="29" xfId="44" applyNumberFormat="1" applyFont="1" applyFill="1" applyBorder="1" applyAlignment="1">
      <alignment/>
    </xf>
    <xf numFmtId="174" fontId="3" fillId="0" borderId="25" xfId="44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6" fillId="0" borderId="30" xfId="0" applyFont="1" applyFill="1" applyBorder="1" applyAlignment="1">
      <alignment horizontal="center" vertical="center" wrapText="1"/>
    </xf>
    <xf numFmtId="10" fontId="3" fillId="0" borderId="31" xfId="62" applyNumberFormat="1" applyFont="1" applyFill="1" applyBorder="1" applyAlignment="1">
      <alignment/>
    </xf>
    <xf numFmtId="173" fontId="3" fillId="0" borderId="32" xfId="44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72" fontId="3" fillId="0" borderId="32" xfId="62" applyNumberFormat="1" applyFont="1" applyFill="1" applyBorder="1" applyAlignment="1">
      <alignment/>
    </xf>
    <xf numFmtId="10" fontId="3" fillId="0" borderId="30" xfId="62" applyNumberFormat="1" applyFont="1" applyFill="1" applyBorder="1" applyAlignment="1">
      <alignment/>
    </xf>
    <xf numFmtId="0" fontId="16" fillId="0" borderId="31" xfId="0" applyFont="1" applyFill="1" applyBorder="1" applyAlignment="1">
      <alignment horizontal="center" vertical="center" wrapText="1"/>
    </xf>
    <xf numFmtId="174" fontId="3" fillId="0" borderId="25" xfId="42" applyNumberFormat="1" applyFont="1" applyFill="1" applyBorder="1" applyAlignment="1">
      <alignment/>
    </xf>
    <xf numFmtId="174" fontId="47" fillId="0" borderId="0" xfId="44" applyNumberFormat="1" applyFont="1" applyFill="1" applyBorder="1" applyAlignment="1">
      <alignment/>
    </xf>
    <xf numFmtId="173" fontId="3" fillId="0" borderId="14" xfId="44" applyNumberFormat="1" applyFont="1" applyFill="1" applyBorder="1" applyAlignment="1">
      <alignment/>
    </xf>
    <xf numFmtId="43" fontId="3" fillId="0" borderId="25" xfId="44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4" fontId="45" fillId="0" borderId="0" xfId="44" applyNumberFormat="1" applyFont="1" applyFill="1" applyBorder="1" applyAlignment="1">
      <alignment/>
    </xf>
    <xf numFmtId="3" fontId="0" fillId="0" borderId="0" xfId="58" applyNumberFormat="1" applyFill="1" applyBorder="1">
      <alignment/>
      <protection/>
    </xf>
    <xf numFmtId="3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4" fontId="48" fillId="0" borderId="0" xfId="44" applyNumberFormat="1" applyFont="1" applyAlignment="1">
      <alignment/>
    </xf>
    <xf numFmtId="174" fontId="0" fillId="0" borderId="0" xfId="44" applyNumberFormat="1" applyFont="1" applyAlignment="1">
      <alignment/>
    </xf>
    <xf numFmtId="174" fontId="49" fillId="0" borderId="0" xfId="44" applyNumberFormat="1" applyFont="1" applyAlignment="1">
      <alignment/>
    </xf>
    <xf numFmtId="174" fontId="48" fillId="0" borderId="0" xfId="0" applyNumberFormat="1" applyFont="1" applyAlignment="1">
      <alignment/>
    </xf>
    <xf numFmtId="174" fontId="0" fillId="0" borderId="0" xfId="44" applyNumberFormat="1" applyFont="1" applyAlignment="1">
      <alignment/>
    </xf>
    <xf numFmtId="3" fontId="0" fillId="0" borderId="27" xfId="0" applyNumberFormat="1" applyBorder="1" applyAlignment="1">
      <alignment/>
    </xf>
    <xf numFmtId="0" fontId="14" fillId="0" borderId="0" xfId="0" applyFont="1" applyFill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Y'S%20DOCUMENTS\QL%20Summary%20results%202005\4th%20qtr%2031.3.2005\QL%20qtr%20announcement-1.4.04%20to%2031.3.2005-26.5.05-Y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chaellee\AppData\Local\Microsoft\Windows\Temporary%20Internet%20Files\Content.Outlook\CTCKJEU6\30th%20September%202011%20Consol%20AWP\QLRes-QLFS%20consol\QLRE-QLFS-Consol%20AWP-30%209%202011-%20for%20kpmg%20review-draft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chaellee\AppData\Local\Microsoft\Windows\Temporary%20Internet%20Files\Content.Outlook\CTCKJEU6\30th%20September%202011%20Consol%20AWP\Share%20buyback%20summary-300911-S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L%20Summary%20Results%202011\QL-30.6.10-Consol%20WIP\QLres-QLFS%20consol%20AWP-30.6.10\QLRE-QLFS-Consol%20AWP-30.6.2010-FY-Aug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chaellee\AppData\Local\Microsoft\Windows\Temporary%20Internet%20Files\Content.Outlook\CTCKJEU6\QL%20Qtrly%20announcement-1st%20quarter%2030.6.2011-YN-final-A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tained profit"/>
      <sheetName val="QLFS-ConBS-30.9.2011"/>
      <sheetName val="QLFS-ConPL-30.9.2011"/>
      <sheetName val="QLR Group CF-30.9.11"/>
      <sheetName val="QLFE - MI 30.9.11"/>
      <sheetName val="QLFS Current adj-Sep2011"/>
      <sheetName val="QLRE - Sep2011 current adj"/>
      <sheetName val="QLFS-div income-March2012"/>
      <sheetName val="QLRes-div income-March2012"/>
      <sheetName val="QLFS Per-ADJ - 31.3.2011"/>
      <sheetName val="Indahgrain-30.9.2011"/>
      <sheetName val="QLRE-interco trans-31.03.11-csc"/>
      <sheetName val="QLRE - Per-ADJ 31.3.2011"/>
      <sheetName val="QLRE-QLFS-Tax Notes-31.3.2011"/>
      <sheetName val="QLRE Borrowing Notes-31.3.2011"/>
      <sheetName val="QLR Group-31.3.2010"/>
      <sheetName val="QLR CF-March2010-KPMG"/>
      <sheetName val="QLRE - 31.03.10 crn adj-kpmg"/>
      <sheetName val="QLRE - 31.03.11 perm adj"/>
      <sheetName val="Add Adjustments 14.05.2010"/>
      <sheetName val="QLFS-ConPL-31.03.10-per kpmg"/>
      <sheetName val="QLFS Current adj-31.03.10-kpmg"/>
      <sheetName val="QLFS Per Adj-31.3.09"/>
      <sheetName val="QLRes-div income-31.3.10"/>
      <sheetName val="QLFS-Dividend income-31.3.2010"/>
      <sheetName val="Invest in Sub-31.3.2010"/>
      <sheetName val="QLFS-Invest in sub-Mar2010"/>
      <sheetName val="QLFS-analysis of PBT"/>
      <sheetName val="Increase in invest insub-sep'09"/>
      <sheetName val="QLres-invest in Sub-sep09"/>
      <sheetName val=" QLFS Per Adj-up to 2008"/>
      <sheetName val="QLRE Per Adj-to 31.3.08"/>
      <sheetName val=" QLRE - per adj (BS)-31.3.09"/>
      <sheetName val="F6.04 - BS"/>
      <sheetName val="F6.05 - PL"/>
      <sheetName val="Sheet3"/>
    </sheetNames>
    <sheetDataSet>
      <sheetData sheetId="2">
        <row r="58">
          <cell r="AM58">
            <v>80457456.59754755</v>
          </cell>
        </row>
        <row r="59">
          <cell r="AM59">
            <v>3511868.170007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LR"/>
      <sheetName val="Weighted ave 300911"/>
      <sheetName val="Weighted ave 300611"/>
      <sheetName val="Weighted ave 310311"/>
      <sheetName val="Weighted ave 311210"/>
      <sheetName val="Funds 311210"/>
      <sheetName val="Weighted ave 300910"/>
      <sheetName val="Funds 300910"/>
      <sheetName val="Weighted ave 300610"/>
      <sheetName val="Funds300610"/>
      <sheetName val="Weighted ave 310310"/>
      <sheetName val="Funds 310310"/>
      <sheetName val="Weighted ave 311209"/>
      <sheetName val="Funds YTD 311209"/>
      <sheetName val="Funds YTD 300909"/>
      <sheetName val="Funds YTD 300609"/>
      <sheetName val="Weighted ave share 08"/>
      <sheetName val="Funds YTD 310309"/>
      <sheetName val="Funds YTD 301208"/>
      <sheetName val="Funds YTD 300908"/>
      <sheetName val="master"/>
      <sheetName val="MGO"/>
    </sheetNames>
    <sheetDataSet>
      <sheetData sheetId="1">
        <row r="48">
          <cell r="K48">
            <v>782701126.6666666</v>
          </cell>
          <cell r="T48">
            <v>784246826.6666666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he group-FRS"/>
      <sheetName val="QLRE - June-2010 crn adj"/>
      <sheetName val="QLFS-ConPL-30.6.2010"/>
      <sheetName val="QLR CF-March2010-KPMG"/>
      <sheetName val="QLFS-ConBS-30.6.2010"/>
      <sheetName val="QLR Group CF-30.6.10"/>
      <sheetName val="QLRE Borrowing Notes-30.6.2010"/>
      <sheetName val="QLRE - 31.03.10 crn adj-kpmg"/>
      <sheetName val="QLFE - MI 30.6.10"/>
      <sheetName val="Add Adjustments 14.05.2010"/>
      <sheetName val="QLFS-ConPL-31.03.10-per kpmg"/>
      <sheetName val="QLRes-div income-June2010"/>
      <sheetName val="QLFS-div income-June2010"/>
      <sheetName val="QLFS Current adj-31.03.10-kpmg"/>
      <sheetName val="QLRE-QLFS-Tax Notes-30.6.2010"/>
      <sheetName val="QLFS Current adj-30.6.10"/>
      <sheetName val="QLRE-interco trans-June 2010"/>
      <sheetName val="QLF-interco trans-30.6.2010"/>
      <sheetName val="QLRes-div income-31.3.10"/>
      <sheetName val="QLFS-Dividend income-31.3.2010"/>
      <sheetName val="Invest in Sub-31.3.2010"/>
      <sheetName val="QLFS-Invest in sub-Mar2010"/>
      <sheetName val="QLFS-analysis of PBT"/>
      <sheetName val="Indahgrain-30.6.10"/>
      <sheetName val="Increase in invest insub-sep'09"/>
      <sheetName val="QLres-invest in Sub-sep09"/>
      <sheetName val=" QLFS Per Adj-up to 2008"/>
      <sheetName val="QLFS Per Adj-31.3.09"/>
      <sheetName val="QLRE Per Adj-to 31.3.08"/>
      <sheetName val=" QLRE - per adj (BS)-31.3.09"/>
      <sheetName val="F6.04 - BS"/>
      <sheetName val="F6.05 - PL"/>
      <sheetName val="Sheet3"/>
    </sheetNames>
    <sheetDataSet>
      <sheetData sheetId="4">
        <row r="86">
          <cell r="AE86">
            <v>341852944.34596354</v>
          </cell>
        </row>
        <row r="91">
          <cell r="AE91">
            <v>56671769.06398166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IS-30.6.2011"/>
      <sheetName val="Condensed SCI-30.6.2011"/>
      <sheetName val="KLSE notes-30.6.11"/>
      <sheetName val="Condensed BS-30.6.2011"/>
      <sheetName val="Condensed Equity-30.6.2011"/>
      <sheetName val="IFS Notes-30.6.2011"/>
      <sheetName val="Condensed CF-30.6.2011"/>
    </sheetNames>
    <sheetDataSet>
      <sheetData sheetId="3">
        <row r="45">
          <cell r="H45">
            <v>834758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pane xSplit="4" ySplit="4" topLeftCell="E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17" sqref="F17"/>
    </sheetView>
  </sheetViews>
  <sheetFormatPr defaultColWidth="9.140625" defaultRowHeight="12.75"/>
  <cols>
    <col min="1" max="7" width="9.140625" style="302" customWidth="1"/>
    <col min="8" max="9" width="15.8515625" style="302" customWidth="1"/>
    <col min="10" max="10" width="16.00390625" style="302" customWidth="1"/>
    <col min="11" max="16384" width="9.140625" style="302" customWidth="1"/>
  </cols>
  <sheetData>
    <row r="1" s="286" customFormat="1" ht="26.25">
      <c r="A1" s="285" t="s">
        <v>228</v>
      </c>
    </row>
    <row r="2" s="286" customFormat="1" ht="23.25">
      <c r="A2" s="287" t="s">
        <v>3</v>
      </c>
    </row>
    <row r="3" s="286" customFormat="1" ht="23.25">
      <c r="A3" s="288"/>
    </row>
    <row r="4" s="286" customFormat="1" ht="23.25">
      <c r="A4" s="287" t="s">
        <v>276</v>
      </c>
    </row>
    <row r="5" s="286" customFormat="1" ht="23.25">
      <c r="A5" s="288"/>
    </row>
    <row r="6" s="286" customFormat="1" ht="23.25">
      <c r="A6" s="288"/>
    </row>
    <row r="7" s="286" customFormat="1" ht="23.25">
      <c r="A7" s="289" t="s">
        <v>277</v>
      </c>
    </row>
    <row r="9" spans="1:7" s="291" customFormat="1" ht="18.75">
      <c r="A9" s="290"/>
      <c r="B9" s="290"/>
      <c r="C9" s="290"/>
      <c r="D9" s="290"/>
      <c r="E9" s="290"/>
      <c r="F9" s="290"/>
      <c r="G9" s="290"/>
    </row>
    <row r="10" spans="1:10" s="291" customFormat="1" ht="56.25">
      <c r="A10" s="290"/>
      <c r="B10" s="290"/>
      <c r="C10" s="290"/>
      <c r="D10" s="290"/>
      <c r="E10" s="290"/>
      <c r="F10" s="290"/>
      <c r="G10" s="290"/>
      <c r="H10" s="292" t="s">
        <v>300</v>
      </c>
      <c r="I10" s="292"/>
      <c r="J10" s="292" t="s">
        <v>301</v>
      </c>
    </row>
    <row r="11" spans="1:10" s="291" customFormat="1" ht="18.75">
      <c r="A11" s="290"/>
      <c r="B11" s="290"/>
      <c r="C11" s="290"/>
      <c r="D11" s="290"/>
      <c r="E11" s="290"/>
      <c r="F11" s="290"/>
      <c r="G11" s="290"/>
      <c r="H11" s="293" t="s">
        <v>2</v>
      </c>
      <c r="I11" s="293"/>
      <c r="J11" s="293" t="s">
        <v>2</v>
      </c>
    </row>
    <row r="12" spans="1:10" s="291" customFormat="1" ht="18.75">
      <c r="A12" s="290"/>
      <c r="B12" s="290"/>
      <c r="C12" s="290"/>
      <c r="D12" s="290"/>
      <c r="E12" s="290"/>
      <c r="F12" s="290"/>
      <c r="G12" s="290"/>
      <c r="H12" s="293"/>
      <c r="I12" s="293"/>
      <c r="J12" s="293"/>
    </row>
    <row r="13" spans="1:10" s="291" customFormat="1" ht="18.75">
      <c r="A13" s="290"/>
      <c r="B13" s="290"/>
      <c r="C13" s="290"/>
      <c r="D13" s="290"/>
      <c r="E13" s="290"/>
      <c r="F13" s="290"/>
      <c r="G13" s="290"/>
      <c r="H13" s="294"/>
      <c r="I13" s="294"/>
      <c r="J13" s="71"/>
    </row>
    <row r="14" spans="1:10" s="291" customFormat="1" ht="18.75">
      <c r="A14" s="290" t="s">
        <v>155</v>
      </c>
      <c r="B14" s="290"/>
      <c r="C14" s="290"/>
      <c r="D14" s="290"/>
      <c r="E14" s="290"/>
      <c r="F14" s="290"/>
      <c r="G14" s="290"/>
      <c r="H14" s="294">
        <v>66816.30259135878</v>
      </c>
      <c r="I14" s="294"/>
      <c r="J14" s="294">
        <v>78465</v>
      </c>
    </row>
    <row r="15" spans="1:10" s="291" customFormat="1" ht="18.75">
      <c r="A15" s="290"/>
      <c r="B15" s="290"/>
      <c r="C15" s="290"/>
      <c r="D15" s="290"/>
      <c r="E15" s="290"/>
      <c r="F15" s="290"/>
      <c r="G15" s="290"/>
      <c r="H15" s="294"/>
      <c r="I15" s="294"/>
      <c r="J15" s="294"/>
    </row>
    <row r="16" spans="1:10" s="291" customFormat="1" ht="18.75">
      <c r="A16" s="290"/>
      <c r="B16" s="290"/>
      <c r="C16" s="290"/>
      <c r="D16" s="290"/>
      <c r="E16" s="290"/>
      <c r="F16" s="290"/>
      <c r="G16" s="290"/>
      <c r="H16" s="295"/>
      <c r="I16" s="295"/>
      <c r="J16" s="294"/>
    </row>
    <row r="17" spans="1:10" s="291" customFormat="1" ht="18.75">
      <c r="A17" s="290"/>
      <c r="B17" s="290"/>
      <c r="C17" s="290"/>
      <c r="D17" s="290"/>
      <c r="E17" s="290"/>
      <c r="F17" s="290"/>
      <c r="G17" s="290"/>
      <c r="H17" s="294"/>
      <c r="I17" s="294"/>
      <c r="J17" s="294"/>
    </row>
    <row r="18" spans="1:10" s="291" customFormat="1" ht="18.75">
      <c r="A18" s="290" t="s">
        <v>156</v>
      </c>
      <c r="B18" s="290"/>
      <c r="C18" s="290"/>
      <c r="D18" s="290"/>
      <c r="E18" s="290"/>
      <c r="F18" s="290"/>
      <c r="G18" s="290"/>
      <c r="H18" s="8">
        <v>-144405</v>
      </c>
      <c r="I18" s="8"/>
      <c r="J18" s="294">
        <v>-84126</v>
      </c>
    </row>
    <row r="19" spans="1:10" s="291" customFormat="1" ht="18.75">
      <c r="A19" s="290"/>
      <c r="B19" s="290"/>
      <c r="C19" s="290"/>
      <c r="D19" s="290"/>
      <c r="E19" s="290"/>
      <c r="F19" s="290"/>
      <c r="G19" s="290"/>
      <c r="H19" s="8"/>
      <c r="I19" s="8"/>
      <c r="J19" s="294"/>
    </row>
    <row r="20" spans="1:10" s="291" customFormat="1" ht="18.75">
      <c r="A20" s="290"/>
      <c r="B20" s="290"/>
      <c r="C20" s="290"/>
      <c r="D20" s="290"/>
      <c r="E20" s="290"/>
      <c r="F20" s="290"/>
      <c r="G20" s="290"/>
      <c r="H20" s="8"/>
      <c r="I20" s="8"/>
      <c r="J20" s="294"/>
    </row>
    <row r="21" spans="1:10" s="291" customFormat="1" ht="18.75">
      <c r="A21" s="290"/>
      <c r="B21" s="290"/>
      <c r="C21" s="290"/>
      <c r="D21" s="290"/>
      <c r="E21" s="290"/>
      <c r="F21" s="290"/>
      <c r="G21" s="290"/>
      <c r="H21" s="294"/>
      <c r="I21" s="296"/>
      <c r="J21" s="294"/>
    </row>
    <row r="22" spans="1:10" s="291" customFormat="1" ht="18.75">
      <c r="A22" s="290" t="s">
        <v>302</v>
      </c>
      <c r="B22" s="290"/>
      <c r="C22" s="290"/>
      <c r="D22" s="290"/>
      <c r="E22" s="290"/>
      <c r="F22" s="290"/>
      <c r="G22" s="290"/>
      <c r="H22" s="297">
        <v>101276.83194999999</v>
      </c>
      <c r="I22" s="296"/>
      <c r="J22" s="297">
        <v>15998</v>
      </c>
    </row>
    <row r="23" spans="1:10" s="291" customFormat="1" ht="18.75">
      <c r="A23" s="290" t="s">
        <v>299</v>
      </c>
      <c r="B23" s="290"/>
      <c r="C23" s="290"/>
      <c r="D23" s="290"/>
      <c r="E23" s="290"/>
      <c r="F23" s="290"/>
      <c r="G23" s="290"/>
      <c r="H23" s="8">
        <f>SUM(H14:H22)</f>
        <v>23688.13454135877</v>
      </c>
      <c r="I23" s="46"/>
      <c r="J23" s="8">
        <f>SUM(J14:J22)</f>
        <v>10337</v>
      </c>
    </row>
    <row r="24" spans="1:10" s="291" customFormat="1" ht="18.75">
      <c r="A24" s="290"/>
      <c r="B24" s="290"/>
      <c r="C24" s="290"/>
      <c r="D24" s="290"/>
      <c r="E24" s="290"/>
      <c r="F24" s="290"/>
      <c r="G24" s="290"/>
      <c r="H24" s="294"/>
      <c r="I24" s="296"/>
      <c r="J24" s="294"/>
    </row>
    <row r="25" spans="1:10" s="291" customFormat="1" ht="18.75">
      <c r="A25" s="290"/>
      <c r="B25" s="290"/>
      <c r="C25" s="290"/>
      <c r="D25" s="290"/>
      <c r="E25" s="290"/>
      <c r="F25" s="290"/>
      <c r="G25" s="290"/>
      <c r="H25" s="294"/>
      <c r="I25" s="296"/>
      <c r="J25" s="294"/>
    </row>
    <row r="26" spans="1:10" s="291" customFormat="1" ht="18.75">
      <c r="A26" s="290" t="s">
        <v>296</v>
      </c>
      <c r="B26" s="290"/>
      <c r="C26" s="290"/>
      <c r="D26" s="290"/>
      <c r="E26" s="290"/>
      <c r="F26" s="290"/>
      <c r="G26" s="290"/>
      <c r="H26" s="294">
        <v>122057</v>
      </c>
      <c r="I26" s="296"/>
      <c r="J26" s="294">
        <v>101661</v>
      </c>
    </row>
    <row r="27" spans="1:10" s="291" customFormat="1" ht="18.75">
      <c r="A27" s="290"/>
      <c r="B27" s="290"/>
      <c r="C27" s="290"/>
      <c r="D27" s="290"/>
      <c r="E27" s="290"/>
      <c r="F27" s="290"/>
      <c r="G27" s="290"/>
      <c r="H27" s="294"/>
      <c r="I27" s="296"/>
      <c r="J27" s="294"/>
    </row>
    <row r="28" spans="1:10" s="291" customFormat="1" ht="19.5" thickBot="1">
      <c r="A28" s="290" t="s">
        <v>297</v>
      </c>
      <c r="B28" s="290"/>
      <c r="C28" s="290"/>
      <c r="D28" s="290"/>
      <c r="E28" s="290"/>
      <c r="F28" s="290"/>
      <c r="G28" s="290"/>
      <c r="H28" s="298">
        <f>SUM(H23:H27)</f>
        <v>145745.13454135877</v>
      </c>
      <c r="I28" s="296"/>
      <c r="J28" s="298">
        <f>SUM(J23:J27)</f>
        <v>111998</v>
      </c>
    </row>
    <row r="29" spans="1:13" s="291" customFormat="1" ht="19.5" thickTop="1">
      <c r="A29" s="290"/>
      <c r="B29" s="290"/>
      <c r="C29" s="290"/>
      <c r="D29" s="290"/>
      <c r="E29" s="290"/>
      <c r="F29" s="290"/>
      <c r="G29" s="290"/>
      <c r="H29" s="299"/>
      <c r="I29" s="300"/>
      <c r="J29" s="71"/>
      <c r="M29" s="301"/>
    </row>
    <row r="30" spans="1:10" ht="18.75">
      <c r="A30" s="290"/>
      <c r="B30" s="290"/>
      <c r="C30" s="290"/>
      <c r="D30" s="290"/>
      <c r="E30" s="290"/>
      <c r="F30" s="290"/>
      <c r="G30" s="290"/>
      <c r="H30" s="299"/>
      <c r="I30" s="299"/>
      <c r="J30" s="9"/>
    </row>
    <row r="31" spans="8:9" ht="12.75">
      <c r="H31" s="303"/>
      <c r="I31" s="303"/>
    </row>
    <row r="32" ht="15.75">
      <c r="A32" s="304" t="s">
        <v>298</v>
      </c>
    </row>
    <row r="33" ht="15.75">
      <c r="A33" s="304" t="s">
        <v>214</v>
      </c>
    </row>
    <row r="36" ht="12.75">
      <c r="M36" s="305"/>
    </row>
  </sheetData>
  <sheetProtection/>
  <printOptions/>
  <pageMargins left="0.75" right="0.75" top="1" bottom="1" header="0.5" footer="0.5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4">
      <pane xSplit="4" ySplit="7" topLeftCell="E20" activePane="bottomRight" state="frozen"/>
      <selection pane="topLeft" activeCell="A4" sqref="A4"/>
      <selection pane="topRight" activeCell="E4" sqref="E4"/>
      <selection pane="bottomLeft" activeCell="A11" sqref="A11"/>
      <selection pane="bottomRight" activeCell="N29" sqref="N29"/>
    </sheetView>
  </sheetViews>
  <sheetFormatPr defaultColWidth="9.140625" defaultRowHeight="12.75"/>
  <cols>
    <col min="4" max="4" width="26.57421875" style="0" customWidth="1"/>
    <col min="5" max="5" width="15.00390625" style="0" customWidth="1"/>
    <col min="6" max="7" width="18.28125" style="0" customWidth="1"/>
    <col min="8" max="8" width="24.7109375" style="0" bestFit="1" customWidth="1"/>
    <col min="9" max="9" width="24.7109375" style="0" customWidth="1"/>
    <col min="10" max="10" width="24.7109375" style="0" bestFit="1" customWidth="1"/>
    <col min="11" max="11" width="18.421875" style="0" bestFit="1" customWidth="1"/>
    <col min="12" max="12" width="19.140625" style="5" customWidth="1"/>
    <col min="13" max="13" width="12.00390625" style="0" customWidth="1"/>
    <col min="14" max="14" width="17.140625" style="5" bestFit="1" customWidth="1"/>
    <col min="16" max="16" width="10.7109375" style="0" bestFit="1" customWidth="1"/>
    <col min="17" max="17" width="11.57421875" style="0" bestFit="1" customWidth="1"/>
  </cols>
  <sheetData>
    <row r="1" spans="1:14" s="56" customFormat="1" ht="26.25">
      <c r="A1" s="55" t="s">
        <v>228</v>
      </c>
      <c r="L1" s="57"/>
      <c r="N1" s="57"/>
    </row>
    <row r="2" spans="1:14" s="56" customFormat="1" ht="23.25">
      <c r="A2" s="57" t="s">
        <v>3</v>
      </c>
      <c r="L2" s="57"/>
      <c r="N2" s="57"/>
    </row>
    <row r="3" spans="12:14" s="56" customFormat="1" ht="23.25">
      <c r="L3" s="57"/>
      <c r="N3" s="57"/>
    </row>
    <row r="4" spans="1:14" s="56" customFormat="1" ht="23.25">
      <c r="A4" s="57" t="s">
        <v>265</v>
      </c>
      <c r="L4" s="57"/>
      <c r="N4" s="57"/>
    </row>
    <row r="5" spans="12:14" s="56" customFormat="1" ht="23.25">
      <c r="L5" s="57"/>
      <c r="N5" s="57"/>
    </row>
    <row r="6" spans="12:14" s="56" customFormat="1" ht="23.25">
      <c r="L6" s="57"/>
      <c r="N6" s="57"/>
    </row>
    <row r="7" spans="1:14" s="56" customFormat="1" ht="23.25">
      <c r="A7" s="58" t="s">
        <v>269</v>
      </c>
      <c r="L7" s="57"/>
      <c r="N7" s="57"/>
    </row>
    <row r="8" spans="1:14" s="56" customFormat="1" ht="23.25">
      <c r="A8" s="58"/>
      <c r="L8" s="57"/>
      <c r="N8" s="57"/>
    </row>
    <row r="9" spans="8:14" s="59" customFormat="1" ht="18">
      <c r="H9" s="65" t="s">
        <v>224</v>
      </c>
      <c r="I9" s="65" t="s">
        <v>224</v>
      </c>
      <c r="J9" s="65" t="s">
        <v>224</v>
      </c>
      <c r="K9" s="65" t="s">
        <v>225</v>
      </c>
      <c r="L9" s="2"/>
      <c r="N9" s="2"/>
    </row>
    <row r="10" spans="5:14" s="59" customFormat="1" ht="90">
      <c r="E10" s="66" t="s">
        <v>151</v>
      </c>
      <c r="F10" s="66" t="s">
        <v>173</v>
      </c>
      <c r="G10" s="66" t="s">
        <v>172</v>
      </c>
      <c r="H10" s="66" t="s">
        <v>246</v>
      </c>
      <c r="I10" s="66" t="s">
        <v>293</v>
      </c>
      <c r="J10" s="66" t="s">
        <v>174</v>
      </c>
      <c r="K10" s="66" t="s">
        <v>150</v>
      </c>
      <c r="L10" s="67" t="s">
        <v>149</v>
      </c>
      <c r="M10" s="66" t="s">
        <v>152</v>
      </c>
      <c r="N10" s="68" t="s">
        <v>129</v>
      </c>
    </row>
    <row r="11" spans="5:14" s="59" customFormat="1" ht="18">
      <c r="E11" s="69"/>
      <c r="F11" s="69"/>
      <c r="G11" s="69"/>
      <c r="H11" s="69"/>
      <c r="I11" s="69"/>
      <c r="J11" s="69"/>
      <c r="K11" s="69"/>
      <c r="L11" s="65"/>
      <c r="N11" s="2"/>
    </row>
    <row r="12" spans="12:14" s="59" customFormat="1" ht="18">
      <c r="L12" s="2"/>
      <c r="N12" s="2"/>
    </row>
    <row r="13" spans="12:14" s="59" customFormat="1" ht="18">
      <c r="L13" s="2"/>
      <c r="N13" s="2"/>
    </row>
    <row r="14" spans="1:14" s="59" customFormat="1" ht="18">
      <c r="A14" s="2" t="s">
        <v>270</v>
      </c>
      <c r="E14" s="69" t="s">
        <v>2</v>
      </c>
      <c r="F14" s="69" t="s">
        <v>2</v>
      </c>
      <c r="G14" s="69" t="s">
        <v>2</v>
      </c>
      <c r="H14" s="69" t="s">
        <v>2</v>
      </c>
      <c r="I14" s="69" t="s">
        <v>2</v>
      </c>
      <c r="J14" s="69" t="s">
        <v>2</v>
      </c>
      <c r="K14" s="69" t="s">
        <v>2</v>
      </c>
      <c r="L14" s="65" t="s">
        <v>2</v>
      </c>
      <c r="M14" s="69" t="s">
        <v>2</v>
      </c>
      <c r="N14" s="65" t="s">
        <v>2</v>
      </c>
    </row>
    <row r="15" spans="1:14" s="59" customFormat="1" ht="18.75">
      <c r="A15" s="59" t="s">
        <v>247</v>
      </c>
      <c r="E15" s="186">
        <v>208000</v>
      </c>
      <c r="F15" s="187">
        <v>113561</v>
      </c>
      <c r="G15" s="188">
        <v>0</v>
      </c>
      <c r="H15" s="188">
        <v>7022</v>
      </c>
      <c r="I15" s="188">
        <v>0</v>
      </c>
      <c r="J15" s="188">
        <v>-4342</v>
      </c>
      <c r="K15" s="187">
        <v>411680</v>
      </c>
      <c r="L15" s="70">
        <f>SUM(E15:K15)</f>
        <v>735921</v>
      </c>
      <c r="M15" s="189">
        <v>63431</v>
      </c>
      <c r="N15" s="70">
        <f>SUM(L15:M15)</f>
        <v>799352</v>
      </c>
    </row>
    <row r="16" spans="5:14" s="59" customFormat="1" ht="18.75">
      <c r="E16" s="186"/>
      <c r="F16" s="187"/>
      <c r="G16" s="188"/>
      <c r="H16" s="188"/>
      <c r="I16" s="188"/>
      <c r="J16" s="188"/>
      <c r="K16" s="187"/>
      <c r="L16" s="70"/>
      <c r="M16" s="189"/>
      <c r="N16" s="70">
        <f>SUM(L16:M16)</f>
        <v>0</v>
      </c>
    </row>
    <row r="17" spans="1:14" s="59" customFormat="1" ht="18.75">
      <c r="A17" s="59" t="s">
        <v>229</v>
      </c>
      <c r="E17" s="186"/>
      <c r="F17" s="187"/>
      <c r="G17" s="188"/>
      <c r="H17" s="188">
        <v>0</v>
      </c>
      <c r="I17" s="188"/>
      <c r="J17" s="188"/>
      <c r="K17" s="188">
        <v>0</v>
      </c>
      <c r="L17" s="70"/>
      <c r="M17" s="189"/>
      <c r="N17" s="190">
        <f>SUM(F17:M17)</f>
        <v>0</v>
      </c>
    </row>
    <row r="18" spans="5:14" s="59" customFormat="1" ht="18.75">
      <c r="E18" s="191"/>
      <c r="F18" s="192"/>
      <c r="G18" s="193"/>
      <c r="H18" s="193"/>
      <c r="I18" s="193"/>
      <c r="J18" s="193"/>
      <c r="K18" s="192"/>
      <c r="L18" s="73"/>
      <c r="M18" s="194"/>
      <c r="N18" s="73"/>
    </row>
    <row r="19" spans="1:14" s="59" customFormat="1" ht="18.75">
      <c r="A19" s="59" t="s">
        <v>248</v>
      </c>
      <c r="E19" s="186">
        <f>SUM(E15:E18)</f>
        <v>208000</v>
      </c>
      <c r="F19" s="186">
        <f aca="true" t="shared" si="0" ref="F19:N19">SUM(F15:F18)</f>
        <v>113561</v>
      </c>
      <c r="G19" s="195">
        <f t="shared" si="0"/>
        <v>0</v>
      </c>
      <c r="H19" s="195">
        <f t="shared" si="0"/>
        <v>7022</v>
      </c>
      <c r="I19" s="195">
        <f t="shared" si="0"/>
        <v>0</v>
      </c>
      <c r="J19" s="195">
        <f t="shared" si="0"/>
        <v>-4342</v>
      </c>
      <c r="K19" s="195">
        <f t="shared" si="0"/>
        <v>411680</v>
      </c>
      <c r="L19" s="196">
        <f t="shared" si="0"/>
        <v>735921</v>
      </c>
      <c r="M19" s="195">
        <f t="shared" si="0"/>
        <v>63431</v>
      </c>
      <c r="N19" s="196">
        <f t="shared" si="0"/>
        <v>799352</v>
      </c>
    </row>
    <row r="20" spans="5:14" s="59" customFormat="1" ht="18.75">
      <c r="E20" s="187"/>
      <c r="K20" s="197"/>
      <c r="L20" s="196"/>
      <c r="N20" s="2"/>
    </row>
    <row r="21" spans="12:14" s="59" customFormat="1" ht="18.75">
      <c r="L21" s="196"/>
      <c r="N21" s="2"/>
    </row>
    <row r="22" spans="1:14" s="59" customFormat="1" ht="18.75">
      <c r="A22" s="59" t="s">
        <v>216</v>
      </c>
      <c r="E22" s="198"/>
      <c r="H22" s="189">
        <v>-7022</v>
      </c>
      <c r="I22" s="189">
        <v>-1005</v>
      </c>
      <c r="J22" s="189">
        <f>9331-20</f>
        <v>9311</v>
      </c>
      <c r="K22" s="187">
        <v>65791</v>
      </c>
      <c r="L22" s="196">
        <f>SUM(H22:K22)</f>
        <v>67075</v>
      </c>
      <c r="M22" s="74">
        <v>2584</v>
      </c>
      <c r="N22" s="70">
        <f>SUM(L22:M22)</f>
        <v>69659</v>
      </c>
    </row>
    <row r="23" spans="5:14" s="59" customFormat="1" ht="18.75">
      <c r="E23" s="187"/>
      <c r="F23" s="189"/>
      <c r="G23" s="189"/>
      <c r="H23" s="189"/>
      <c r="I23" s="189"/>
      <c r="J23" s="75"/>
      <c r="K23" s="197"/>
      <c r="L23" s="190"/>
      <c r="M23" s="189"/>
      <c r="N23" s="190"/>
    </row>
    <row r="24" spans="1:14" s="59" customFormat="1" ht="18.75">
      <c r="A24" s="59" t="s">
        <v>237</v>
      </c>
      <c r="E24" s="187"/>
      <c r="F24" s="189"/>
      <c r="G24" s="189"/>
      <c r="H24" s="189"/>
      <c r="I24" s="189"/>
      <c r="J24" s="189"/>
      <c r="K24" s="189">
        <v>-35357</v>
      </c>
      <c r="L24" s="196">
        <f>SUM(H24:K24)</f>
        <v>-35357</v>
      </c>
      <c r="M24" s="189">
        <v>-2625</v>
      </c>
      <c r="N24" s="190">
        <f>SUM(L24:M24)</f>
        <v>-37982</v>
      </c>
    </row>
    <row r="25" spans="5:14" s="59" customFormat="1" ht="18.75">
      <c r="E25" s="187"/>
      <c r="F25" s="189"/>
      <c r="G25" s="189"/>
      <c r="H25" s="189"/>
      <c r="I25" s="189"/>
      <c r="J25" s="189"/>
      <c r="K25" s="189"/>
      <c r="L25" s="196"/>
      <c r="M25" s="189"/>
      <c r="N25" s="190"/>
    </row>
    <row r="26" spans="1:14" s="59" customFormat="1" ht="18.75">
      <c r="A26" s="59" t="s">
        <v>294</v>
      </c>
      <c r="E26" s="187"/>
      <c r="F26" s="189">
        <v>-22</v>
      </c>
      <c r="G26" s="189"/>
      <c r="H26" s="189"/>
      <c r="I26" s="189"/>
      <c r="J26" s="189"/>
      <c r="K26" s="189"/>
      <c r="L26" s="196">
        <f>F26</f>
        <v>-22</v>
      </c>
      <c r="M26" s="189"/>
      <c r="N26" s="190">
        <f>SUM(L26:M26)</f>
        <v>-22</v>
      </c>
    </row>
    <row r="27" spans="5:14" s="59" customFormat="1" ht="18.75">
      <c r="E27" s="187"/>
      <c r="F27" s="189"/>
      <c r="G27" s="189"/>
      <c r="H27" s="189"/>
      <c r="I27" s="189"/>
      <c r="J27" s="189"/>
      <c r="K27" s="189"/>
      <c r="L27" s="196"/>
      <c r="M27" s="189"/>
      <c r="N27" s="190"/>
    </row>
    <row r="28" spans="1:14" s="59" customFormat="1" ht="18.75">
      <c r="A28" s="59" t="s">
        <v>295</v>
      </c>
      <c r="E28" s="187"/>
      <c r="F28" s="189">
        <v>5</v>
      </c>
      <c r="G28" s="189"/>
      <c r="H28" s="189"/>
      <c r="I28" s="189"/>
      <c r="J28" s="189"/>
      <c r="K28" s="189"/>
      <c r="L28" s="196">
        <f>F28</f>
        <v>5</v>
      </c>
      <c r="M28" s="189"/>
      <c r="N28" s="190">
        <f>SUM(L28:M28)</f>
        <v>5</v>
      </c>
    </row>
    <row r="29" spans="5:14" s="59" customFormat="1" ht="18.75">
      <c r="E29" s="187"/>
      <c r="F29" s="189"/>
      <c r="G29" s="189"/>
      <c r="H29" s="189"/>
      <c r="I29" s="189"/>
      <c r="J29" s="189"/>
      <c r="K29" s="197"/>
      <c r="L29" s="190"/>
      <c r="M29" s="189"/>
      <c r="N29" s="190"/>
    </row>
    <row r="30" spans="1:17" s="59" customFormat="1" ht="19.5" thickBot="1">
      <c r="A30" s="2" t="s">
        <v>271</v>
      </c>
      <c r="B30" s="1"/>
      <c r="E30" s="199">
        <f aca="true" t="shared" si="1" ref="E30:N30">SUM(E19:E29)</f>
        <v>208000</v>
      </c>
      <c r="F30" s="199">
        <f t="shared" si="1"/>
        <v>113544</v>
      </c>
      <c r="G30" s="199">
        <f t="shared" si="1"/>
        <v>0</v>
      </c>
      <c r="H30" s="199">
        <f t="shared" si="1"/>
        <v>0</v>
      </c>
      <c r="I30" s="199">
        <f t="shared" si="1"/>
        <v>-1005</v>
      </c>
      <c r="J30" s="199">
        <f t="shared" si="1"/>
        <v>4969</v>
      </c>
      <c r="K30" s="199">
        <f t="shared" si="1"/>
        <v>442114</v>
      </c>
      <c r="L30" s="200">
        <f t="shared" si="1"/>
        <v>767622</v>
      </c>
      <c r="M30" s="199">
        <f t="shared" si="1"/>
        <v>63390</v>
      </c>
      <c r="N30" s="200">
        <f t="shared" si="1"/>
        <v>831012</v>
      </c>
      <c r="Q30" s="75"/>
    </row>
    <row r="31" spans="12:14" s="59" customFormat="1" ht="18.75" thickTop="1">
      <c r="L31" s="2"/>
      <c r="N31" s="78"/>
    </row>
    <row r="32" spans="11:14" s="59" customFormat="1" ht="18" hidden="1">
      <c r="K32" s="76">
        <f>SUM('[4]QLFS-ConBS-30.6.2010'!$AE$86)/1000</f>
        <v>341852.94434596354</v>
      </c>
      <c r="L32" s="2"/>
      <c r="M32" s="189">
        <f>SUM('[4]QLFS-ConBS-30.6.2010'!$AE$91)/1000</f>
        <v>56671.76906398166</v>
      </c>
      <c r="N32" s="190">
        <f>SUM('[5]Condensed BS-30.6.2011'!H45)</f>
        <v>834758</v>
      </c>
    </row>
    <row r="33" spans="11:14" s="59" customFormat="1" ht="18" hidden="1">
      <c r="K33" s="77"/>
      <c r="L33" s="2"/>
      <c r="M33" s="201"/>
      <c r="N33" s="202"/>
    </row>
    <row r="34" spans="11:14" s="59" customFormat="1" ht="18" hidden="1">
      <c r="K34" s="75">
        <f>SUM(K30-K32)</f>
        <v>100261.05565403646</v>
      </c>
      <c r="L34" s="78">
        <f>SUM(L30-L32)</f>
        <v>767622</v>
      </c>
      <c r="M34" s="75">
        <f>SUM(M30-M32)</f>
        <v>6718.230936018343</v>
      </c>
      <c r="N34" s="78">
        <f>SUM(N30-N32)</f>
        <v>-3746</v>
      </c>
    </row>
    <row r="35" spans="11:14" s="59" customFormat="1" ht="18">
      <c r="K35" s="75"/>
      <c r="L35" s="78"/>
      <c r="M35" s="75"/>
      <c r="N35" s="78"/>
    </row>
    <row r="36" spans="1:14" s="59" customFormat="1" ht="18">
      <c r="A36" s="2" t="s">
        <v>236</v>
      </c>
      <c r="E36" s="69" t="s">
        <v>2</v>
      </c>
      <c r="F36" s="69" t="s">
        <v>2</v>
      </c>
      <c r="G36" s="69" t="s">
        <v>2</v>
      </c>
      <c r="H36" s="69" t="s">
        <v>2</v>
      </c>
      <c r="I36" s="69" t="s">
        <v>2</v>
      </c>
      <c r="J36" s="69" t="s">
        <v>2</v>
      </c>
      <c r="K36" s="69" t="s">
        <v>2</v>
      </c>
      <c r="L36" s="65" t="s">
        <v>2</v>
      </c>
      <c r="M36" s="69" t="s">
        <v>2</v>
      </c>
      <c r="N36" s="65" t="s">
        <v>2</v>
      </c>
    </row>
    <row r="37" spans="1:14" s="59" customFormat="1" ht="18.75">
      <c r="A37" s="59" t="s">
        <v>215</v>
      </c>
      <c r="E37" s="186">
        <v>197586</v>
      </c>
      <c r="F37" s="187">
        <v>0</v>
      </c>
      <c r="G37" s="188">
        <v>-11893</v>
      </c>
      <c r="H37" s="188">
        <v>0</v>
      </c>
      <c r="I37" s="188">
        <v>0</v>
      </c>
      <c r="J37" s="188">
        <v>281</v>
      </c>
      <c r="K37" s="187">
        <v>316831</v>
      </c>
      <c r="L37" s="70">
        <f>SUM(E37:K37)</f>
        <v>502805</v>
      </c>
      <c r="M37" s="189">
        <v>55799</v>
      </c>
      <c r="N37" s="70">
        <f>SUM(L37:M37)</f>
        <v>558604</v>
      </c>
    </row>
    <row r="38" spans="5:14" s="59" customFormat="1" ht="18.75">
      <c r="E38" s="186"/>
      <c r="F38" s="187"/>
      <c r="G38" s="188"/>
      <c r="H38" s="188"/>
      <c r="I38" s="188"/>
      <c r="J38" s="188"/>
      <c r="K38" s="187"/>
      <c r="L38" s="70"/>
      <c r="M38" s="189"/>
      <c r="N38" s="70">
        <f>SUM(L38:M38)</f>
        <v>0</v>
      </c>
    </row>
    <row r="39" spans="1:14" s="59" customFormat="1" ht="18.75">
      <c r="A39" s="59" t="s">
        <v>229</v>
      </c>
      <c r="E39" s="186"/>
      <c r="F39" s="187"/>
      <c r="G39" s="188"/>
      <c r="H39" s="188">
        <v>0</v>
      </c>
      <c r="I39" s="188">
        <v>0</v>
      </c>
      <c r="J39" s="188">
        <v>0</v>
      </c>
      <c r="K39" s="188">
        <v>-200</v>
      </c>
      <c r="L39" s="70"/>
      <c r="M39" s="189"/>
      <c r="N39" s="190">
        <f>SUM(F39:M39)</f>
        <v>-200</v>
      </c>
    </row>
    <row r="40" spans="5:14" s="59" customFormat="1" ht="18.75">
      <c r="E40" s="191"/>
      <c r="F40" s="192"/>
      <c r="G40" s="193"/>
      <c r="H40" s="193"/>
      <c r="I40" s="193"/>
      <c r="J40" s="193"/>
      <c r="K40" s="192"/>
      <c r="L40" s="73"/>
      <c r="M40" s="194"/>
      <c r="N40" s="73"/>
    </row>
    <row r="41" spans="1:14" s="30" customFormat="1" ht="18.75">
      <c r="A41" s="30" t="s">
        <v>272</v>
      </c>
      <c r="E41" s="282">
        <f>SUM(E37:E40)</f>
        <v>197586</v>
      </c>
      <c r="F41" s="282">
        <f aca="true" t="shared" si="2" ref="F41:N41">SUM(F37:F40)</f>
        <v>0</v>
      </c>
      <c r="G41" s="283">
        <f t="shared" si="2"/>
        <v>-11893</v>
      </c>
      <c r="H41" s="283">
        <f t="shared" si="2"/>
        <v>0</v>
      </c>
      <c r="I41" s="283">
        <f t="shared" si="2"/>
        <v>0</v>
      </c>
      <c r="J41" s="283">
        <f t="shared" si="2"/>
        <v>281</v>
      </c>
      <c r="K41" s="283">
        <f t="shared" si="2"/>
        <v>316631</v>
      </c>
      <c r="L41" s="284">
        <f t="shared" si="2"/>
        <v>502805</v>
      </c>
      <c r="M41" s="283">
        <f t="shared" si="2"/>
        <v>55799</v>
      </c>
      <c r="N41" s="284">
        <f t="shared" si="2"/>
        <v>558404</v>
      </c>
    </row>
    <row r="42" spans="5:14" s="59" customFormat="1" ht="18.75">
      <c r="E42" s="187"/>
      <c r="K42" s="197"/>
      <c r="L42" s="196"/>
      <c r="N42" s="2"/>
    </row>
    <row r="43" spans="1:14" s="59" customFormat="1" ht="18.75">
      <c r="A43" s="59" t="s">
        <v>216</v>
      </c>
      <c r="E43" s="198"/>
      <c r="H43" s="189">
        <v>8231</v>
      </c>
      <c r="I43" s="189"/>
      <c r="J43" s="189">
        <v>-3030</v>
      </c>
      <c r="K43" s="187">
        <v>59805</v>
      </c>
      <c r="L43" s="196">
        <f aca="true" t="shared" si="3" ref="L43:L51">SUM(H43:K43)</f>
        <v>65006</v>
      </c>
      <c r="M43" s="74">
        <v>4806</v>
      </c>
      <c r="N43" s="70">
        <f>SUM(L43:M43)</f>
        <v>69812</v>
      </c>
    </row>
    <row r="44" spans="5:14" s="59" customFormat="1" ht="18.75">
      <c r="E44" s="187"/>
      <c r="F44" s="189"/>
      <c r="G44" s="189"/>
      <c r="H44" s="189"/>
      <c r="I44" s="189"/>
      <c r="J44" s="75"/>
      <c r="K44" s="197"/>
      <c r="L44" s="196">
        <f t="shared" si="3"/>
        <v>0</v>
      </c>
      <c r="M44" s="189"/>
      <c r="N44" s="70">
        <f aca="true" t="shared" si="4" ref="N44:N49">SUM(L44:M44)</f>
        <v>0</v>
      </c>
    </row>
    <row r="45" spans="1:14" s="59" customFormat="1" ht="18.75">
      <c r="A45" s="59" t="s">
        <v>218</v>
      </c>
      <c r="E45" s="187"/>
      <c r="F45" s="189">
        <v>4866</v>
      </c>
      <c r="G45" s="189">
        <v>7139</v>
      </c>
      <c r="H45" s="189"/>
      <c r="I45" s="189"/>
      <c r="J45" s="189"/>
      <c r="K45" s="197"/>
      <c r="L45" s="196">
        <f t="shared" si="3"/>
        <v>0</v>
      </c>
      <c r="M45" s="189">
        <v>0</v>
      </c>
      <c r="N45" s="70">
        <f t="shared" si="4"/>
        <v>0</v>
      </c>
    </row>
    <row r="46" spans="5:14" s="59" customFormat="1" ht="18.75">
      <c r="E46" s="187"/>
      <c r="F46" s="189"/>
      <c r="G46" s="189"/>
      <c r="H46" s="189"/>
      <c r="I46" s="189"/>
      <c r="J46" s="189"/>
      <c r="K46" s="197"/>
      <c r="L46" s="196">
        <f t="shared" si="3"/>
        <v>0</v>
      </c>
      <c r="M46" s="189"/>
      <c r="N46" s="70">
        <f t="shared" si="4"/>
        <v>0</v>
      </c>
    </row>
    <row r="47" spans="1:14" s="59" customFormat="1" ht="18.75">
      <c r="A47" s="59" t="s">
        <v>273</v>
      </c>
      <c r="E47" s="187"/>
      <c r="F47" s="189"/>
      <c r="G47" s="189"/>
      <c r="H47" s="189"/>
      <c r="I47" s="189"/>
      <c r="J47" s="189"/>
      <c r="K47" s="197"/>
      <c r="L47" s="196">
        <f t="shared" si="3"/>
        <v>0</v>
      </c>
      <c r="M47" s="189">
        <v>431</v>
      </c>
      <c r="N47" s="70">
        <f t="shared" si="4"/>
        <v>431</v>
      </c>
    </row>
    <row r="48" spans="5:14" s="59" customFormat="1" ht="18.75">
      <c r="E48" s="187"/>
      <c r="F48" s="189"/>
      <c r="G48" s="189"/>
      <c r="H48" s="189"/>
      <c r="I48" s="189"/>
      <c r="J48" s="189"/>
      <c r="K48" s="197"/>
      <c r="L48" s="196">
        <f t="shared" si="3"/>
        <v>0</v>
      </c>
      <c r="M48" s="189"/>
      <c r="N48" s="70">
        <f t="shared" si="4"/>
        <v>0</v>
      </c>
    </row>
    <row r="49" spans="1:14" s="59" customFormat="1" ht="18.75">
      <c r="A49" s="59" t="s">
        <v>237</v>
      </c>
      <c r="E49" s="187"/>
      <c r="F49" s="189"/>
      <c r="G49" s="189"/>
      <c r="H49" s="189"/>
      <c r="I49" s="189"/>
      <c r="J49" s="189"/>
      <c r="K49" s="197">
        <v>-29503</v>
      </c>
      <c r="L49" s="196">
        <f t="shared" si="3"/>
        <v>-29503</v>
      </c>
      <c r="M49" s="189">
        <v>-1718</v>
      </c>
      <c r="N49" s="72">
        <f t="shared" si="4"/>
        <v>-31221</v>
      </c>
    </row>
    <row r="50" spans="5:14" s="59" customFormat="1" ht="18.75">
      <c r="E50" s="187"/>
      <c r="F50" s="189"/>
      <c r="G50" s="189"/>
      <c r="H50" s="189"/>
      <c r="I50" s="189"/>
      <c r="J50" s="189"/>
      <c r="K50" s="197"/>
      <c r="L50" s="196">
        <f t="shared" si="3"/>
        <v>0</v>
      </c>
      <c r="M50" s="189"/>
      <c r="N50" s="190"/>
    </row>
    <row r="51" spans="12:14" s="59" customFormat="1" ht="18.75">
      <c r="L51" s="196">
        <f t="shared" si="3"/>
        <v>0</v>
      </c>
      <c r="N51" s="2"/>
    </row>
    <row r="52" spans="1:14" s="59" customFormat="1" ht="19.5" thickBot="1">
      <c r="A52" s="2" t="s">
        <v>235</v>
      </c>
      <c r="B52" s="1"/>
      <c r="E52" s="199">
        <f aca="true" t="shared" si="5" ref="E52:N52">SUM(E41:E51)</f>
        <v>197586</v>
      </c>
      <c r="F52" s="199">
        <f t="shared" si="5"/>
        <v>4866</v>
      </c>
      <c r="G52" s="199">
        <f t="shared" si="5"/>
        <v>-4754</v>
      </c>
      <c r="H52" s="199">
        <f t="shared" si="5"/>
        <v>8231</v>
      </c>
      <c r="I52" s="199">
        <f t="shared" si="5"/>
        <v>0</v>
      </c>
      <c r="J52" s="199">
        <f t="shared" si="5"/>
        <v>-2749</v>
      </c>
      <c r="K52" s="199">
        <f t="shared" si="5"/>
        <v>346933</v>
      </c>
      <c r="L52" s="200">
        <f t="shared" si="5"/>
        <v>538308</v>
      </c>
      <c r="M52" s="199">
        <f t="shared" si="5"/>
        <v>59318</v>
      </c>
      <c r="N52" s="200">
        <f t="shared" si="5"/>
        <v>597426</v>
      </c>
    </row>
    <row r="53" spans="11:14" s="59" customFormat="1" ht="18.75" thickTop="1">
      <c r="K53" s="75"/>
      <c r="L53" s="78"/>
      <c r="M53" s="75"/>
      <c r="N53" s="78"/>
    </row>
    <row r="54" ht="15.75">
      <c r="A54" s="3" t="s">
        <v>249</v>
      </c>
    </row>
    <row r="55" ht="15.75">
      <c r="A55" s="3" t="s">
        <v>154</v>
      </c>
    </row>
    <row r="56" ht="15">
      <c r="A56" s="4"/>
    </row>
  </sheetData>
  <sheetProtection/>
  <printOptions/>
  <pageMargins left="0.75" right="0.75" top="1" bottom="1" header="0.5" footer="0.5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85" zoomScaleNormal="85" zoomScalePageLayoutView="0" workbookViewId="0" topLeftCell="D19">
      <selection activeCell="L31" sqref="L31"/>
    </sheetView>
  </sheetViews>
  <sheetFormatPr defaultColWidth="9.140625" defaultRowHeight="12.75"/>
  <cols>
    <col min="1" max="2" width="9.140625" style="169" customWidth="1"/>
    <col min="3" max="3" width="13.140625" style="169" customWidth="1"/>
    <col min="4" max="4" width="20.421875" style="169" customWidth="1"/>
    <col min="5" max="5" width="9.57421875" style="169" customWidth="1"/>
    <col min="6" max="6" width="22.421875" style="169" customWidth="1"/>
    <col min="7" max="7" width="20.8515625" style="169" customWidth="1"/>
    <col min="8" max="8" width="10.28125" style="169" customWidth="1"/>
    <col min="9" max="9" width="23.7109375" style="169" customWidth="1"/>
    <col min="10" max="10" width="10.421875" style="169" customWidth="1"/>
    <col min="11" max="11" width="13.421875" style="169" customWidth="1"/>
    <col min="12" max="12" width="22.8515625" style="169" customWidth="1"/>
    <col min="13" max="13" width="12.00390625" style="169" customWidth="1"/>
    <col min="14" max="14" width="26.421875" style="169" customWidth="1"/>
    <col min="15" max="16384" width="9.140625" style="169" customWidth="1"/>
  </cols>
  <sheetData>
    <row r="1" s="61" customFormat="1" ht="26.25">
      <c r="A1" s="60" t="s">
        <v>228</v>
      </c>
    </row>
    <row r="2" s="61" customFormat="1" ht="23.25">
      <c r="A2" s="62" t="s">
        <v>3</v>
      </c>
    </row>
    <row r="3" s="61" customFormat="1" ht="23.25">
      <c r="A3" s="63"/>
    </row>
    <row r="4" s="61" customFormat="1" ht="23.25">
      <c r="A4" s="62" t="s">
        <v>265</v>
      </c>
    </row>
    <row r="5" s="61" customFormat="1" ht="23.25">
      <c r="A5" s="63"/>
    </row>
    <row r="6" s="61" customFormat="1" ht="23.25">
      <c r="A6" s="63"/>
    </row>
    <row r="7" spans="1:14" s="61" customFormat="1" ht="23.25">
      <c r="A7" s="64" t="s">
        <v>268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5.75">
      <c r="A8" s="2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s="30" customFormat="1" ht="18.75">
      <c r="A9" s="45"/>
      <c r="B9" s="45"/>
      <c r="C9" s="45"/>
      <c r="D9" s="45"/>
      <c r="E9" s="45"/>
      <c r="F9" s="45"/>
      <c r="G9" s="221"/>
      <c r="H9" s="45"/>
      <c r="I9" s="222"/>
      <c r="J9" s="223"/>
      <c r="K9" s="45"/>
      <c r="L9" s="221"/>
      <c r="M9" s="45"/>
      <c r="N9" s="222"/>
    </row>
    <row r="10" spans="1:14" s="30" customFormat="1" ht="18.75">
      <c r="A10" s="45"/>
      <c r="B10" s="45"/>
      <c r="C10" s="45"/>
      <c r="D10" s="45"/>
      <c r="E10" s="45"/>
      <c r="F10" s="45"/>
      <c r="G10" s="335" t="s">
        <v>4</v>
      </c>
      <c r="H10" s="336"/>
      <c r="I10" s="337"/>
      <c r="J10" s="223"/>
      <c r="K10" s="21"/>
      <c r="L10" s="335" t="s">
        <v>5</v>
      </c>
      <c r="M10" s="336"/>
      <c r="N10" s="337"/>
    </row>
    <row r="11" spans="1:14" s="30" customFormat="1" ht="18.75">
      <c r="A11" s="45"/>
      <c r="B11" s="45"/>
      <c r="C11" s="45"/>
      <c r="D11" s="45"/>
      <c r="E11" s="45"/>
      <c r="F11" s="45"/>
      <c r="G11" s="225" t="s">
        <v>6</v>
      </c>
      <c r="H11" s="225"/>
      <c r="I11" s="225" t="s">
        <v>7</v>
      </c>
      <c r="J11" s="223"/>
      <c r="K11" s="21"/>
      <c r="L11" s="225" t="s">
        <v>6</v>
      </c>
      <c r="M11" s="226"/>
      <c r="N11" s="225" t="s">
        <v>8</v>
      </c>
    </row>
    <row r="12" spans="1:14" s="30" customFormat="1" ht="18.75">
      <c r="A12" s="45"/>
      <c r="B12" s="45"/>
      <c r="C12" s="45"/>
      <c r="D12" s="45"/>
      <c r="E12" s="45"/>
      <c r="F12" s="45"/>
      <c r="G12" s="228" t="s">
        <v>9</v>
      </c>
      <c r="H12" s="228"/>
      <c r="I12" s="228" t="s">
        <v>9</v>
      </c>
      <c r="J12" s="223"/>
      <c r="K12" s="21"/>
      <c r="L12" s="229" t="s">
        <v>9</v>
      </c>
      <c r="M12" s="230"/>
      <c r="N12" s="229" t="s">
        <v>255</v>
      </c>
    </row>
    <row r="13" spans="1:14" s="30" customFormat="1" ht="18.75">
      <c r="A13" s="45"/>
      <c r="B13" s="45"/>
      <c r="C13" s="45"/>
      <c r="D13" s="45"/>
      <c r="E13" s="45"/>
      <c r="F13" s="45"/>
      <c r="G13" s="225" t="s">
        <v>234</v>
      </c>
      <c r="H13" s="229"/>
      <c r="I13" s="225" t="s">
        <v>234</v>
      </c>
      <c r="J13" s="223"/>
      <c r="K13" s="21"/>
      <c r="L13" s="225" t="s">
        <v>256</v>
      </c>
      <c r="M13" s="229"/>
      <c r="N13" s="225" t="s">
        <v>256</v>
      </c>
    </row>
    <row r="14" spans="1:14" s="30" customFormat="1" ht="18.75">
      <c r="A14" s="45"/>
      <c r="B14" s="45"/>
      <c r="C14" s="45"/>
      <c r="D14" s="45"/>
      <c r="E14" s="45"/>
      <c r="F14" s="45"/>
      <c r="G14" s="229" t="s">
        <v>267</v>
      </c>
      <c r="H14" s="229"/>
      <c r="I14" s="229" t="s">
        <v>232</v>
      </c>
      <c r="J14" s="223"/>
      <c r="K14" s="21"/>
      <c r="L14" s="229" t="s">
        <v>257</v>
      </c>
      <c r="M14" s="229"/>
      <c r="N14" s="229" t="s">
        <v>213</v>
      </c>
    </row>
    <row r="15" spans="1:14" s="30" customFormat="1" ht="18.75">
      <c r="A15" s="45"/>
      <c r="B15" s="45"/>
      <c r="C15" s="45"/>
      <c r="D15" s="45"/>
      <c r="E15" s="45"/>
      <c r="F15" s="232"/>
      <c r="G15" s="234" t="s">
        <v>264</v>
      </c>
      <c r="H15" s="230"/>
      <c r="I15" s="234" t="s">
        <v>231</v>
      </c>
      <c r="J15" s="235"/>
      <c r="K15" s="232"/>
      <c r="L15" s="234" t="s">
        <v>264</v>
      </c>
      <c r="M15" s="230"/>
      <c r="N15" s="234" t="s">
        <v>231</v>
      </c>
    </row>
    <row r="16" spans="1:14" s="30" customFormat="1" ht="28.5" customHeight="1">
      <c r="A16" s="45"/>
      <c r="B16" s="45"/>
      <c r="C16" s="45"/>
      <c r="D16" s="45"/>
      <c r="E16" s="45"/>
      <c r="F16" s="236"/>
      <c r="G16" s="228" t="s">
        <v>2</v>
      </c>
      <c r="H16" s="228"/>
      <c r="I16" s="228" t="s">
        <v>2</v>
      </c>
      <c r="J16" s="223"/>
      <c r="K16" s="236"/>
      <c r="L16" s="228" t="s">
        <v>2</v>
      </c>
      <c r="M16" s="237"/>
      <c r="N16" s="228" t="s">
        <v>2</v>
      </c>
    </row>
    <row r="17" spans="1:14" s="30" customFormat="1" ht="18.75">
      <c r="A17" s="45"/>
      <c r="B17" s="45"/>
      <c r="C17" s="45"/>
      <c r="D17" s="45"/>
      <c r="E17" s="45"/>
      <c r="F17" s="45"/>
      <c r="G17" s="238"/>
      <c r="H17" s="238"/>
      <c r="I17" s="239"/>
      <c r="J17" s="240"/>
      <c r="K17" s="232"/>
      <c r="L17" s="241"/>
      <c r="M17" s="242"/>
      <c r="N17" s="242"/>
    </row>
    <row r="18" spans="1:14" s="30" customFormat="1" ht="18.75">
      <c r="A18" s="45"/>
      <c r="B18" s="45"/>
      <c r="C18" s="45"/>
      <c r="D18" s="45"/>
      <c r="E18" s="45"/>
      <c r="F18" s="45"/>
      <c r="G18" s="242"/>
      <c r="H18" s="242"/>
      <c r="I18" s="242"/>
      <c r="J18" s="240"/>
      <c r="K18" s="45"/>
      <c r="L18" s="242"/>
      <c r="M18" s="242"/>
      <c r="N18" s="242"/>
    </row>
    <row r="19" spans="1:14" s="30" customFormat="1" ht="18.75">
      <c r="A19" s="45"/>
      <c r="B19" s="21"/>
      <c r="C19" s="45"/>
      <c r="D19" s="45"/>
      <c r="E19" s="45"/>
      <c r="F19" s="45"/>
      <c r="G19" s="242"/>
      <c r="H19" s="242"/>
      <c r="I19" s="247"/>
      <c r="J19" s="248"/>
      <c r="K19" s="45"/>
      <c r="L19" s="246"/>
      <c r="M19" s="246"/>
      <c r="N19" s="247"/>
    </row>
    <row r="20" spans="1:14" s="30" customFormat="1" ht="18.75">
      <c r="A20" s="45"/>
      <c r="B20" s="21"/>
      <c r="C20" s="45"/>
      <c r="D20" s="45"/>
      <c r="E20" s="45"/>
      <c r="F20" s="45"/>
      <c r="G20" s="242"/>
      <c r="H20" s="242"/>
      <c r="I20" s="247"/>
      <c r="J20" s="248"/>
      <c r="K20" s="45"/>
      <c r="L20" s="246"/>
      <c r="M20" s="246"/>
      <c r="N20" s="247"/>
    </row>
    <row r="21" spans="1:14" s="30" customFormat="1" ht="18.75">
      <c r="A21" s="45"/>
      <c r="B21" s="21" t="s">
        <v>142</v>
      </c>
      <c r="C21" s="45"/>
      <c r="D21" s="45"/>
      <c r="E21" s="45"/>
      <c r="F21" s="243"/>
      <c r="G21" s="247">
        <f>SUM('Condensed IS-30.9.2011'!G35)</f>
        <v>38520.72067390921</v>
      </c>
      <c r="H21" s="242"/>
      <c r="I21" s="247">
        <v>36405</v>
      </c>
      <c r="J21" s="248"/>
      <c r="K21" s="243"/>
      <c r="L21" s="247">
        <v>68375</v>
      </c>
      <c r="M21" s="246"/>
      <c r="N21" s="247">
        <v>64611</v>
      </c>
    </row>
    <row r="22" spans="1:14" s="30" customFormat="1" ht="18.75">
      <c r="A22" s="45"/>
      <c r="B22" s="21"/>
      <c r="C22" s="45"/>
      <c r="D22" s="45"/>
      <c r="E22" s="45"/>
      <c r="F22" s="45"/>
      <c r="G22" s="242"/>
      <c r="H22" s="242"/>
      <c r="I22" s="247"/>
      <c r="J22" s="248"/>
      <c r="K22" s="45"/>
      <c r="L22" s="246"/>
      <c r="M22" s="246"/>
      <c r="N22" s="247"/>
    </row>
    <row r="23" spans="1:14" s="30" customFormat="1" ht="18.75">
      <c r="A23" s="45"/>
      <c r="B23" s="21"/>
      <c r="C23" s="45"/>
      <c r="D23" s="45"/>
      <c r="E23" s="45"/>
      <c r="F23" s="45"/>
      <c r="G23" s="250"/>
      <c r="H23" s="242"/>
      <c r="I23" s="250"/>
      <c r="J23" s="251"/>
      <c r="K23" s="45"/>
      <c r="L23" s="252"/>
      <c r="M23" s="246"/>
      <c r="N23" s="250"/>
    </row>
    <row r="24" spans="1:14" s="30" customFormat="1" ht="18.75">
      <c r="A24" s="45"/>
      <c r="B24" s="21" t="s">
        <v>219</v>
      </c>
      <c r="C24" s="45"/>
      <c r="D24" s="45"/>
      <c r="E24" s="45"/>
      <c r="F24" s="243"/>
      <c r="G24" s="250"/>
      <c r="H24" s="242"/>
      <c r="I24" s="250"/>
      <c r="J24" s="251"/>
      <c r="K24" s="243"/>
      <c r="L24" s="249"/>
      <c r="M24" s="246"/>
      <c r="N24" s="247"/>
    </row>
    <row r="25" spans="1:14" s="30" customFormat="1" ht="18.75">
      <c r="A25" s="45"/>
      <c r="B25" s="21"/>
      <c r="C25" s="45"/>
      <c r="D25" s="45"/>
      <c r="E25" s="45"/>
      <c r="F25" s="45"/>
      <c r="G25" s="242"/>
      <c r="H25" s="242"/>
      <c r="I25" s="250"/>
      <c r="J25" s="251"/>
      <c r="K25" s="45"/>
      <c r="L25" s="252"/>
      <c r="M25" s="246"/>
      <c r="N25" s="250"/>
    </row>
    <row r="26" spans="1:14" s="30" customFormat="1" ht="18.75">
      <c r="A26" s="45"/>
      <c r="B26" s="21" t="s">
        <v>293</v>
      </c>
      <c r="C26" s="45"/>
      <c r="D26" s="45"/>
      <c r="E26" s="45"/>
      <c r="F26" s="45"/>
      <c r="G26" s="249">
        <v>-1005</v>
      </c>
      <c r="H26" s="242"/>
      <c r="I26" s="279">
        <v>0</v>
      </c>
      <c r="J26" s="251"/>
      <c r="K26" s="45"/>
      <c r="L26" s="249">
        <v>-1005</v>
      </c>
      <c r="M26" s="246"/>
      <c r="N26" s="279">
        <v>0</v>
      </c>
    </row>
    <row r="27" spans="1:14" s="30" customFormat="1" ht="18.75">
      <c r="A27" s="45"/>
      <c r="B27" s="21"/>
      <c r="C27" s="45"/>
      <c r="D27" s="45"/>
      <c r="E27" s="45"/>
      <c r="F27" s="45"/>
      <c r="G27" s="242"/>
      <c r="H27" s="242"/>
      <c r="I27" s="250"/>
      <c r="J27" s="251"/>
      <c r="K27" s="45"/>
      <c r="L27" s="252"/>
      <c r="M27" s="246"/>
      <c r="N27" s="250"/>
    </row>
    <row r="28" spans="1:14" s="30" customFormat="1" ht="18.75">
      <c r="A28" s="45"/>
      <c r="B28" s="21" t="s">
        <v>258</v>
      </c>
      <c r="C28" s="45"/>
      <c r="D28" s="45"/>
      <c r="E28" s="45"/>
      <c r="F28" s="243"/>
      <c r="G28" s="249">
        <v>7999</v>
      </c>
      <c r="H28" s="242"/>
      <c r="I28" s="250">
        <v>-2030</v>
      </c>
      <c r="J28" s="251"/>
      <c r="K28" s="243"/>
      <c r="L28" s="249">
        <v>9311</v>
      </c>
      <c r="M28" s="246"/>
      <c r="N28" s="249">
        <v>-3030</v>
      </c>
    </row>
    <row r="29" spans="1:14" s="30" customFormat="1" ht="18.75">
      <c r="A29" s="45"/>
      <c r="B29" s="21"/>
      <c r="C29" s="45"/>
      <c r="D29" s="45"/>
      <c r="E29" s="45"/>
      <c r="F29" s="45"/>
      <c r="G29" s="242"/>
      <c r="H29" s="242"/>
      <c r="I29" s="250"/>
      <c r="J29" s="251"/>
      <c r="K29" s="243"/>
      <c r="L29" s="252"/>
      <c r="M29" s="246"/>
      <c r="N29" s="250"/>
    </row>
    <row r="30" spans="1:14" s="30" customFormat="1" ht="21">
      <c r="A30" s="45"/>
      <c r="B30" s="21" t="s">
        <v>238</v>
      </c>
      <c r="C30" s="45"/>
      <c r="D30" s="45"/>
      <c r="E30" s="45"/>
      <c r="F30" s="45"/>
      <c r="G30" s="253">
        <v>-7022</v>
      </c>
      <c r="H30" s="242"/>
      <c r="I30" s="254">
        <v>8231</v>
      </c>
      <c r="J30" s="255"/>
      <c r="K30" s="243"/>
      <c r="L30" s="253">
        <v>-7022</v>
      </c>
      <c r="M30" s="246"/>
      <c r="N30" s="254">
        <v>8231</v>
      </c>
    </row>
    <row r="31" spans="1:14" s="30" customFormat="1" ht="18.75">
      <c r="A31" s="45"/>
      <c r="B31" s="21"/>
      <c r="C31" s="45"/>
      <c r="D31" s="45"/>
      <c r="E31" s="45"/>
      <c r="F31" s="45"/>
      <c r="G31" s="242"/>
      <c r="H31" s="242"/>
      <c r="I31" s="247"/>
      <c r="J31" s="248"/>
      <c r="K31" s="45"/>
      <c r="L31" s="252"/>
      <c r="M31" s="246"/>
      <c r="N31" s="247"/>
    </row>
    <row r="32" spans="1:14" s="30" customFormat="1" ht="21">
      <c r="A32" s="45"/>
      <c r="B32" s="21" t="s">
        <v>207</v>
      </c>
      <c r="C32" s="45"/>
      <c r="D32" s="45"/>
      <c r="E32" s="45"/>
      <c r="F32" s="243"/>
      <c r="G32" s="244">
        <f>SUM(G21:G30)</f>
        <v>38492.72067390921</v>
      </c>
      <c r="H32" s="247"/>
      <c r="I32" s="244">
        <f>SUM(I21:I30)</f>
        <v>42606</v>
      </c>
      <c r="J32" s="248"/>
      <c r="K32" s="243"/>
      <c r="L32" s="280">
        <f>SUM(L21:L30)</f>
        <v>69659</v>
      </c>
      <c r="M32" s="247"/>
      <c r="N32" s="244">
        <f>SUM(N21:N30)</f>
        <v>69812</v>
      </c>
    </row>
    <row r="33" spans="1:14" s="30" customFormat="1" ht="18.75">
      <c r="A33" s="45"/>
      <c r="B33" s="21"/>
      <c r="C33" s="45"/>
      <c r="D33" s="45"/>
      <c r="E33" s="45"/>
      <c r="F33" s="45"/>
      <c r="G33" s="242"/>
      <c r="H33" s="242"/>
      <c r="I33" s="247"/>
      <c r="J33" s="248"/>
      <c r="K33" s="243"/>
      <c r="L33" s="252"/>
      <c r="M33" s="246"/>
      <c r="N33" s="247"/>
    </row>
    <row r="34" spans="1:14" s="30" customFormat="1" ht="18.75">
      <c r="A34" s="45"/>
      <c r="B34" s="21"/>
      <c r="C34" s="45"/>
      <c r="D34" s="45"/>
      <c r="E34" s="45"/>
      <c r="F34" s="45"/>
      <c r="G34" s="242"/>
      <c r="H34" s="242"/>
      <c r="I34" s="247"/>
      <c r="J34" s="248"/>
      <c r="K34" s="243"/>
      <c r="L34" s="246"/>
      <c r="M34" s="246"/>
      <c r="N34" s="247"/>
    </row>
    <row r="35" spans="1:14" s="30" customFormat="1" ht="18.75">
      <c r="A35" s="45"/>
      <c r="B35" s="21" t="s">
        <v>143</v>
      </c>
      <c r="C35" s="45"/>
      <c r="D35" s="45"/>
      <c r="E35" s="45"/>
      <c r="F35" s="45"/>
      <c r="G35" s="242"/>
      <c r="H35" s="242"/>
      <c r="I35" s="247"/>
      <c r="J35" s="248"/>
      <c r="K35" s="243"/>
      <c r="L35" s="246"/>
      <c r="M35" s="246"/>
      <c r="N35" s="247"/>
    </row>
    <row r="36" spans="1:14" s="30" customFormat="1" ht="18.75">
      <c r="A36" s="45"/>
      <c r="B36" s="21" t="s">
        <v>144</v>
      </c>
      <c r="C36" s="45"/>
      <c r="D36" s="45"/>
      <c r="E36" s="45"/>
      <c r="F36" s="257"/>
      <c r="G36" s="249">
        <f>SUM(G39-G37)</f>
        <v>37972.72067390921</v>
      </c>
      <c r="H36" s="257"/>
      <c r="I36" s="249">
        <f>SUM(I39-I37)</f>
        <v>39209</v>
      </c>
      <c r="J36" s="248"/>
      <c r="K36" s="243"/>
      <c r="L36" s="249">
        <f>SUM(L39-L37)</f>
        <v>67075</v>
      </c>
      <c r="M36" s="246"/>
      <c r="N36" s="249">
        <v>65006</v>
      </c>
    </row>
    <row r="37" spans="1:14" s="30" customFormat="1" ht="18.75">
      <c r="A37" s="45"/>
      <c r="B37" s="21" t="s">
        <v>145</v>
      </c>
      <c r="C37" s="45"/>
      <c r="D37" s="236"/>
      <c r="E37" s="243"/>
      <c r="G37" s="250">
        <v>520</v>
      </c>
      <c r="H37" s="243"/>
      <c r="I37" s="249">
        <v>3397</v>
      </c>
      <c r="J37" s="243"/>
      <c r="L37" s="249">
        <v>2584</v>
      </c>
      <c r="M37" s="243"/>
      <c r="N37" s="249">
        <v>4806</v>
      </c>
    </row>
    <row r="38" spans="1:14" s="30" customFormat="1" ht="18.75">
      <c r="A38" s="45"/>
      <c r="B38" s="21"/>
      <c r="C38" s="45"/>
      <c r="D38" s="45"/>
      <c r="E38" s="45"/>
      <c r="F38" s="45"/>
      <c r="G38" s="242"/>
      <c r="H38" s="242"/>
      <c r="I38" s="242"/>
      <c r="J38" s="240"/>
      <c r="K38" s="45"/>
      <c r="L38" s="246"/>
      <c r="M38" s="246"/>
      <c r="N38" s="256"/>
    </row>
    <row r="39" spans="1:14" s="30" customFormat="1" ht="19.5" thickBot="1">
      <c r="A39" s="45"/>
      <c r="B39" s="21" t="s">
        <v>207</v>
      </c>
      <c r="C39" s="45"/>
      <c r="D39" s="45"/>
      <c r="E39" s="45"/>
      <c r="F39" s="45"/>
      <c r="G39" s="258">
        <f>SUM(G32)</f>
        <v>38492.72067390921</v>
      </c>
      <c r="H39" s="242"/>
      <c r="I39" s="258">
        <f>SUM(I32)</f>
        <v>42606</v>
      </c>
      <c r="J39" s="248"/>
      <c r="K39" s="45"/>
      <c r="L39" s="258">
        <f>L32</f>
        <v>69659</v>
      </c>
      <c r="M39" s="246"/>
      <c r="N39" s="258">
        <f>SUM(N36:N38)</f>
        <v>69812</v>
      </c>
    </row>
    <row r="40" spans="1:14" s="30" customFormat="1" ht="19.5" thickTop="1">
      <c r="A40" s="45"/>
      <c r="B40" s="21"/>
      <c r="C40" s="45"/>
      <c r="D40" s="45"/>
      <c r="E40" s="45"/>
      <c r="F40" s="45"/>
      <c r="G40" s="281"/>
      <c r="H40" s="242"/>
      <c r="I40" s="281"/>
      <c r="J40" s="248"/>
      <c r="K40" s="45"/>
      <c r="L40" s="281"/>
      <c r="M40" s="246"/>
      <c r="N40" s="281"/>
    </row>
    <row r="41" spans="1:14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.75">
      <c r="A42" s="32"/>
      <c r="B42" s="20" t="s">
        <v>259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.75">
      <c r="A43" s="32"/>
      <c r="B43" s="20" t="s">
        <v>214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.75">
      <c r="A44" s="32"/>
      <c r="B44" s="20" t="s">
        <v>20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2:14" ht="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2:14" ht="1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2:14" ht="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2:14" ht="1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2:14" ht="1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2:14" ht="1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2">
    <mergeCell ref="G10:I10"/>
    <mergeCell ref="L10:N10"/>
  </mergeCells>
  <printOptions/>
  <pageMargins left="0.75" right="0.75" top="1" bottom="1" header="0.5" footer="0.5"/>
  <pageSetup fitToHeight="1" fitToWidth="1" horizontalDpi="600" verticalDpi="600" orientation="landscape" paperSize="8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7">
      <pane xSplit="6" ySplit="10" topLeftCell="G17" activePane="bottomRight" state="frozen"/>
      <selection pane="topLeft" activeCell="A7" sqref="A7"/>
      <selection pane="topRight" activeCell="G7" sqref="G7"/>
      <selection pane="bottomLeft" activeCell="A17" sqref="A17"/>
      <selection pane="bottomRight" activeCell="L26" sqref="L26"/>
    </sheetView>
  </sheetViews>
  <sheetFormatPr defaultColWidth="9.140625" defaultRowHeight="12.75"/>
  <cols>
    <col min="1" max="2" width="9.140625" style="169" customWidth="1"/>
    <col min="3" max="3" width="13.140625" style="169" customWidth="1"/>
    <col min="4" max="4" width="20.421875" style="169" customWidth="1"/>
    <col min="5" max="5" width="10.28125" style="169" bestFit="1" customWidth="1"/>
    <col min="6" max="6" width="12.28125" style="169" customWidth="1"/>
    <col min="7" max="7" width="20.8515625" style="169" customWidth="1"/>
    <col min="8" max="8" width="10.28125" style="169" customWidth="1"/>
    <col min="9" max="9" width="21.28125" style="169" bestFit="1" customWidth="1"/>
    <col min="10" max="10" width="10.421875" style="169" customWidth="1"/>
    <col min="11" max="11" width="13.421875" style="169" customWidth="1"/>
    <col min="12" max="12" width="18.28125" style="169" customWidth="1"/>
    <col min="13" max="13" width="12.00390625" style="169" customWidth="1"/>
    <col min="14" max="14" width="23.00390625" style="169" customWidth="1"/>
    <col min="15" max="15" width="10.57421875" style="169" customWidth="1"/>
    <col min="16" max="16384" width="9.140625" style="169" customWidth="1"/>
  </cols>
  <sheetData>
    <row r="1" s="61" customFormat="1" ht="26.25">
      <c r="A1" s="60" t="s">
        <v>228</v>
      </c>
    </row>
    <row r="2" s="61" customFormat="1" ht="23.25">
      <c r="A2" s="62" t="s">
        <v>3</v>
      </c>
    </row>
    <row r="3" s="61" customFormat="1" ht="23.25">
      <c r="A3" s="63"/>
    </row>
    <row r="4" s="61" customFormat="1" ht="23.25">
      <c r="A4" s="62" t="s">
        <v>265</v>
      </c>
    </row>
    <row r="5" s="61" customFormat="1" ht="23.25">
      <c r="A5" s="63"/>
    </row>
    <row r="6" s="61" customFormat="1" ht="23.25">
      <c r="A6" s="63"/>
    </row>
    <row r="7" spans="1:14" s="61" customFormat="1" ht="23.25">
      <c r="A7" s="64" t="s">
        <v>266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5.75">
      <c r="A8" s="2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s="30" customFormat="1" ht="18.75">
      <c r="A9" s="45"/>
      <c r="B9" s="45"/>
      <c r="C9" s="45"/>
      <c r="D9" s="45"/>
      <c r="E9" s="45"/>
      <c r="F9" s="45"/>
      <c r="G9" s="221"/>
      <c r="H9" s="45"/>
      <c r="I9" s="222"/>
      <c r="J9" s="223"/>
      <c r="K9" s="45"/>
      <c r="L9" s="221"/>
      <c r="M9" s="45"/>
      <c r="N9" s="222"/>
    </row>
    <row r="10" spans="1:14" s="30" customFormat="1" ht="18.75">
      <c r="A10" s="45"/>
      <c r="B10" s="45"/>
      <c r="C10" s="45"/>
      <c r="D10" s="45"/>
      <c r="E10" s="45"/>
      <c r="F10" s="45"/>
      <c r="G10" s="335" t="s">
        <v>4</v>
      </c>
      <c r="H10" s="336"/>
      <c r="I10" s="337"/>
      <c r="J10" s="223"/>
      <c r="K10" s="21"/>
      <c r="L10" s="335" t="s">
        <v>5</v>
      </c>
      <c r="M10" s="336"/>
      <c r="N10" s="337"/>
    </row>
    <row r="11" spans="1:14" s="30" customFormat="1" ht="18.75">
      <c r="A11" s="45"/>
      <c r="B11" s="45"/>
      <c r="C11" s="45"/>
      <c r="D11" s="45"/>
      <c r="E11" s="45"/>
      <c r="F11" s="45"/>
      <c r="G11" s="224" t="s">
        <v>6</v>
      </c>
      <c r="H11" s="225"/>
      <c r="I11" s="225" t="s">
        <v>7</v>
      </c>
      <c r="J11" s="223"/>
      <c r="K11" s="21"/>
      <c r="L11" s="225" t="s">
        <v>6</v>
      </c>
      <c r="M11" s="226"/>
      <c r="N11" s="225" t="s">
        <v>8</v>
      </c>
    </row>
    <row r="12" spans="1:14" s="30" customFormat="1" ht="18.75">
      <c r="A12" s="45"/>
      <c r="B12" s="45"/>
      <c r="C12" s="45"/>
      <c r="D12" s="45"/>
      <c r="E12" s="45"/>
      <c r="F12" s="45"/>
      <c r="G12" s="227" t="s">
        <v>9</v>
      </c>
      <c r="H12" s="228"/>
      <c r="I12" s="228" t="s">
        <v>9</v>
      </c>
      <c r="J12" s="223"/>
      <c r="K12" s="21"/>
      <c r="L12" s="229" t="s">
        <v>9</v>
      </c>
      <c r="M12" s="230"/>
      <c r="N12" s="229" t="s">
        <v>255</v>
      </c>
    </row>
    <row r="13" spans="1:14" s="30" customFormat="1" ht="18.75">
      <c r="A13" s="45"/>
      <c r="B13" s="45"/>
      <c r="C13" s="45"/>
      <c r="D13" s="45"/>
      <c r="E13" s="45"/>
      <c r="F13" s="45"/>
      <c r="G13" s="231" t="s">
        <v>234</v>
      </c>
      <c r="H13" s="229"/>
      <c r="I13" s="225" t="s">
        <v>234</v>
      </c>
      <c r="J13" s="223"/>
      <c r="K13" s="21"/>
      <c r="L13" s="225" t="s">
        <v>260</v>
      </c>
      <c r="M13" s="226"/>
      <c r="N13" s="225" t="s">
        <v>261</v>
      </c>
    </row>
    <row r="14" spans="1:14" s="30" customFormat="1" ht="18.75">
      <c r="A14" s="45"/>
      <c r="B14" s="45"/>
      <c r="C14" s="45"/>
      <c r="D14" s="45"/>
      <c r="E14" s="45"/>
      <c r="F14" s="45"/>
      <c r="G14" s="224" t="s">
        <v>267</v>
      </c>
      <c r="H14" s="229"/>
      <c r="I14" s="229" t="s">
        <v>232</v>
      </c>
      <c r="J14" s="223"/>
      <c r="K14" s="21"/>
      <c r="L14" s="224" t="s">
        <v>257</v>
      </c>
      <c r="M14" s="229"/>
      <c r="N14" s="229" t="s">
        <v>213</v>
      </c>
    </row>
    <row r="15" spans="1:14" s="30" customFormat="1" ht="18.75">
      <c r="A15" s="45"/>
      <c r="B15" s="45"/>
      <c r="C15" s="45"/>
      <c r="D15" s="45"/>
      <c r="E15" s="45"/>
      <c r="F15" s="232" t="s">
        <v>165</v>
      </c>
      <c r="G15" s="233" t="s">
        <v>264</v>
      </c>
      <c r="H15" s="230"/>
      <c r="I15" s="234" t="s">
        <v>231</v>
      </c>
      <c r="J15" s="235"/>
      <c r="K15" s="232" t="s">
        <v>165</v>
      </c>
      <c r="L15" s="233" t="s">
        <v>264</v>
      </c>
      <c r="M15" s="230"/>
      <c r="N15" s="234" t="s">
        <v>231</v>
      </c>
    </row>
    <row r="16" spans="1:14" s="30" customFormat="1" ht="37.5" customHeight="1">
      <c r="A16" s="45"/>
      <c r="B16" s="45"/>
      <c r="C16" s="45"/>
      <c r="D16" s="45"/>
      <c r="E16" s="45"/>
      <c r="F16" s="236" t="s">
        <v>166</v>
      </c>
      <c r="G16" s="227" t="s">
        <v>2</v>
      </c>
      <c r="H16" s="228"/>
      <c r="I16" s="228" t="s">
        <v>2</v>
      </c>
      <c r="J16" s="223"/>
      <c r="K16" s="236" t="s">
        <v>166</v>
      </c>
      <c r="L16" s="228" t="s">
        <v>2</v>
      </c>
      <c r="M16" s="237"/>
      <c r="N16" s="228" t="s">
        <v>2</v>
      </c>
    </row>
    <row r="17" spans="1:14" s="30" customFormat="1" ht="18.75">
      <c r="A17" s="45"/>
      <c r="B17" s="45"/>
      <c r="C17" s="45"/>
      <c r="D17" s="45"/>
      <c r="E17" s="45"/>
      <c r="F17" s="45"/>
      <c r="G17" s="238"/>
      <c r="H17" s="238"/>
      <c r="I17" s="239"/>
      <c r="J17" s="240"/>
      <c r="K17" s="232"/>
      <c r="L17" s="241"/>
      <c r="M17" s="242"/>
      <c r="N17" s="242"/>
    </row>
    <row r="18" spans="1:14" s="30" customFormat="1" ht="18.75">
      <c r="A18" s="45"/>
      <c r="B18" s="45"/>
      <c r="C18" s="45"/>
      <c r="D18" s="45"/>
      <c r="E18" s="45"/>
      <c r="F18" s="45"/>
      <c r="G18" s="242"/>
      <c r="H18" s="242"/>
      <c r="I18" s="242"/>
      <c r="J18" s="240"/>
      <c r="K18" s="45"/>
      <c r="L18" s="242"/>
      <c r="M18" s="242"/>
      <c r="N18" s="242"/>
    </row>
    <row r="19" spans="1:14" s="30" customFormat="1" ht="21">
      <c r="A19" s="45"/>
      <c r="B19" s="21" t="s">
        <v>10</v>
      </c>
      <c r="C19" s="45"/>
      <c r="D19" s="45"/>
      <c r="E19" s="45"/>
      <c r="F19" s="243">
        <f>SUM(G19-I19)/I19</f>
        <v>0.12868976705630433</v>
      </c>
      <c r="G19" s="244">
        <f>SUM('KLSE notes-30.9.11'!C19)</f>
        <v>495184.4180517771</v>
      </c>
      <c r="H19" s="242"/>
      <c r="I19" s="244">
        <v>438725</v>
      </c>
      <c r="J19" s="245"/>
      <c r="K19" s="243">
        <f>SUM(L19-N19)/N19</f>
        <v>0.1536754765921579</v>
      </c>
      <c r="L19" s="244">
        <f>SUM('KLSE notes-30.9.11'!F19)</f>
        <v>949750.6456742515</v>
      </c>
      <c r="M19" s="246"/>
      <c r="N19" s="244">
        <v>823239</v>
      </c>
    </row>
    <row r="20" spans="1:14" s="30" customFormat="1" ht="18.75">
      <c r="A20" s="45"/>
      <c r="B20" s="21"/>
      <c r="C20" s="45"/>
      <c r="D20" s="45"/>
      <c r="E20" s="45"/>
      <c r="F20" s="45"/>
      <c r="G20" s="242"/>
      <c r="H20" s="242"/>
      <c r="I20" s="247"/>
      <c r="J20" s="248"/>
      <c r="K20" s="45"/>
      <c r="L20" s="246"/>
      <c r="M20" s="246"/>
      <c r="N20" s="247"/>
    </row>
    <row r="21" spans="1:14" s="30" customFormat="1" ht="18.75">
      <c r="A21" s="45"/>
      <c r="B21" s="21"/>
      <c r="C21" s="45"/>
      <c r="D21" s="45"/>
      <c r="E21" s="45"/>
      <c r="F21" s="45"/>
      <c r="G21" s="242"/>
      <c r="H21" s="242"/>
      <c r="I21" s="247"/>
      <c r="J21" s="248"/>
      <c r="K21" s="45"/>
      <c r="L21" s="246"/>
      <c r="M21" s="246"/>
      <c r="N21" s="247"/>
    </row>
    <row r="22" spans="1:14" s="30" customFormat="1" ht="18.75">
      <c r="A22" s="45"/>
      <c r="B22" s="21" t="s">
        <v>11</v>
      </c>
      <c r="C22" s="45"/>
      <c r="D22" s="45"/>
      <c r="E22" s="45"/>
      <c r="F22" s="243">
        <f>SUM(G22-I22)/I22</f>
        <v>0.09165982202067051</v>
      </c>
      <c r="G22" s="247">
        <f>SUM(G32-G28-G26-G30-G24)</f>
        <v>63641.58430416105</v>
      </c>
      <c r="H22" s="242"/>
      <c r="I22" s="247">
        <f>SUM(I32-I28-I26-I30-I24)</f>
        <v>58298</v>
      </c>
      <c r="J22" s="248"/>
      <c r="K22" s="243">
        <f>SUM(L22-N22)/N22</f>
        <v>0.10483529094739104</v>
      </c>
      <c r="L22" s="247">
        <f>SUM(L32-L28-L26-L30-L24)</f>
        <v>116483.88955987438</v>
      </c>
      <c r="M22" s="246"/>
      <c r="N22" s="247">
        <v>105431</v>
      </c>
    </row>
    <row r="23" spans="1:14" s="30" customFormat="1" ht="18.75">
      <c r="A23" s="45"/>
      <c r="B23" s="21"/>
      <c r="C23" s="45"/>
      <c r="D23" s="45"/>
      <c r="E23" s="45"/>
      <c r="F23" s="243"/>
      <c r="G23" s="242"/>
      <c r="H23" s="242"/>
      <c r="I23" s="247"/>
      <c r="J23" s="248"/>
      <c r="K23" s="243"/>
      <c r="L23" s="249"/>
      <c r="M23" s="246"/>
      <c r="N23" s="247"/>
    </row>
    <row r="24" spans="1:14" s="30" customFormat="1" ht="18.75">
      <c r="A24" s="45"/>
      <c r="B24" s="21" t="s">
        <v>12</v>
      </c>
      <c r="C24" s="45"/>
      <c r="D24" s="45"/>
      <c r="E24" s="45"/>
      <c r="F24" s="243">
        <f>SUM(G24-I24)/I24</f>
        <v>0.21824456043993332</v>
      </c>
      <c r="G24" s="249">
        <v>-13247.191350223835</v>
      </c>
      <c r="H24" s="242"/>
      <c r="I24" s="249">
        <v>-10874</v>
      </c>
      <c r="J24" s="248"/>
      <c r="K24" s="243">
        <f>SUM(L24-N24)/N24</f>
        <v>0.20374490514264573</v>
      </c>
      <c r="L24" s="249">
        <v>-26175.43296232683</v>
      </c>
      <c r="M24" s="246"/>
      <c r="N24" s="249">
        <v>-21745</v>
      </c>
    </row>
    <row r="25" spans="1:14" s="30" customFormat="1" ht="18.75">
      <c r="A25" s="45"/>
      <c r="B25" s="21"/>
      <c r="C25" s="45"/>
      <c r="D25" s="45"/>
      <c r="E25" s="45"/>
      <c r="F25" s="45"/>
      <c r="G25" s="250"/>
      <c r="H25" s="242"/>
      <c r="I25" s="250"/>
      <c r="J25" s="251"/>
      <c r="K25" s="45"/>
      <c r="L25" s="249"/>
      <c r="M25" s="246"/>
      <c r="N25" s="247"/>
    </row>
    <row r="26" spans="1:14" s="30" customFormat="1" ht="18.75">
      <c r="A26" s="45"/>
      <c r="B26" s="21" t="s">
        <v>13</v>
      </c>
      <c r="C26" s="45"/>
      <c r="D26" s="45"/>
      <c r="E26" s="45"/>
      <c r="F26" s="243">
        <f>SUM(G26-I26)/I26</f>
        <v>0.6759259259259259</v>
      </c>
      <c r="G26" s="250">
        <v>362</v>
      </c>
      <c r="H26" s="242"/>
      <c r="I26" s="250">
        <v>216</v>
      </c>
      <c r="J26" s="251"/>
      <c r="K26" s="243">
        <f>SUM(L26-N26)/N26</f>
        <v>0.4473007712082262</v>
      </c>
      <c r="L26" s="249">
        <v>563</v>
      </c>
      <c r="M26" s="246"/>
      <c r="N26" s="247">
        <v>389</v>
      </c>
    </row>
    <row r="27" spans="1:14" s="30" customFormat="1" ht="18.75">
      <c r="A27" s="45"/>
      <c r="B27" s="21"/>
      <c r="C27" s="45"/>
      <c r="D27" s="45"/>
      <c r="E27" s="45"/>
      <c r="F27" s="45"/>
      <c r="G27" s="242"/>
      <c r="H27" s="242"/>
      <c r="I27" s="250"/>
      <c r="J27" s="251"/>
      <c r="K27" s="45"/>
      <c r="L27" s="252"/>
      <c r="M27" s="246"/>
      <c r="N27" s="250"/>
    </row>
    <row r="28" spans="1:14" s="30" customFormat="1" ht="18.75">
      <c r="A28" s="45"/>
      <c r="B28" s="21" t="s">
        <v>206</v>
      </c>
      <c r="C28" s="45"/>
      <c r="D28" s="45"/>
      <c r="E28" s="45"/>
      <c r="F28" s="243">
        <f>SUM(G28-I28)/I28</f>
        <v>0.11117836965294592</v>
      </c>
      <c r="G28" s="250">
        <v>-5507</v>
      </c>
      <c r="H28" s="242"/>
      <c r="I28" s="250">
        <v>-4956</v>
      </c>
      <c r="J28" s="251"/>
      <c r="K28" s="243">
        <f>SUM(L28-N28)/N28</f>
        <v>0.24883079505935962</v>
      </c>
      <c r="L28" s="249">
        <v>-10414</v>
      </c>
      <c r="M28" s="246"/>
      <c r="N28" s="249">
        <v>-8339</v>
      </c>
    </row>
    <row r="29" spans="1:14" s="30" customFormat="1" ht="18.75">
      <c r="A29" s="45"/>
      <c r="B29" s="21"/>
      <c r="C29" s="45"/>
      <c r="D29" s="45"/>
      <c r="E29" s="45"/>
      <c r="F29" s="243"/>
      <c r="G29" s="242"/>
      <c r="H29" s="242"/>
      <c r="I29" s="250"/>
      <c r="J29" s="251"/>
      <c r="K29" s="45"/>
      <c r="L29" s="252"/>
      <c r="M29" s="246"/>
      <c r="N29" s="250"/>
    </row>
    <row r="30" spans="1:14" s="30" customFormat="1" ht="21">
      <c r="A30" s="45"/>
      <c r="B30" s="21" t="s">
        <v>262</v>
      </c>
      <c r="C30" s="45"/>
      <c r="D30" s="45"/>
      <c r="E30" s="45"/>
      <c r="F30" s="243"/>
      <c r="G30" s="253">
        <v>2520.388051295</v>
      </c>
      <c r="H30" s="242"/>
      <c r="I30" s="254">
        <v>129</v>
      </c>
      <c r="J30" s="255"/>
      <c r="K30" s="243"/>
      <c r="L30" s="253">
        <v>3511.868170007</v>
      </c>
      <c r="M30" s="246"/>
      <c r="N30" s="254">
        <v>256</v>
      </c>
    </row>
    <row r="31" spans="1:14" s="30" customFormat="1" ht="18.75">
      <c r="A31" s="45"/>
      <c r="B31" s="21"/>
      <c r="C31" s="45"/>
      <c r="D31" s="45"/>
      <c r="E31" s="45"/>
      <c r="F31" s="45"/>
      <c r="G31" s="242"/>
      <c r="H31" s="242"/>
      <c r="I31" s="247"/>
      <c r="J31" s="248"/>
      <c r="K31" s="45"/>
      <c r="L31" s="252"/>
      <c r="M31" s="246"/>
      <c r="N31" s="247"/>
    </row>
    <row r="32" spans="1:14" s="30" customFormat="1" ht="19.5" thickBot="1">
      <c r="A32" s="45"/>
      <c r="B32" s="21" t="s">
        <v>14</v>
      </c>
      <c r="C32" s="45"/>
      <c r="D32" s="45"/>
      <c r="E32" s="45"/>
      <c r="F32" s="243">
        <f>SUM(G32-I32)/I32</f>
        <v>0.1157774742538999</v>
      </c>
      <c r="G32" s="247">
        <v>47769.78100523222</v>
      </c>
      <c r="H32" s="247"/>
      <c r="I32" s="247">
        <v>42813</v>
      </c>
      <c r="J32" s="248"/>
      <c r="K32" s="243">
        <f>SUM(L32-N32)/N32</f>
        <v>0.10497584966252443</v>
      </c>
      <c r="L32" s="249">
        <f>SUM('[2]QLFS-ConPL-30.9.2011'!$AM$58:$AM$59)/1000</f>
        <v>83969.32476755456</v>
      </c>
      <c r="M32" s="247"/>
      <c r="N32" s="247">
        <f>SUM(N22:N30)</f>
        <v>75992</v>
      </c>
    </row>
    <row r="33" spans="1:15" s="30" customFormat="1" ht="31.5">
      <c r="A33" s="45"/>
      <c r="B33" s="21"/>
      <c r="C33" s="45"/>
      <c r="D33" s="45"/>
      <c r="E33" s="45"/>
      <c r="F33" s="45"/>
      <c r="G33" s="309"/>
      <c r="H33" s="310" t="s">
        <v>170</v>
      </c>
      <c r="I33" s="248"/>
      <c r="J33" s="310" t="s">
        <v>170</v>
      </c>
      <c r="K33" s="45"/>
      <c r="L33" s="320"/>
      <c r="M33" s="310" t="s">
        <v>170</v>
      </c>
      <c r="N33" s="248"/>
      <c r="O33" s="310" t="s">
        <v>170</v>
      </c>
    </row>
    <row r="34" spans="1:15" s="30" customFormat="1" ht="21.75" thickBot="1">
      <c r="A34" s="45"/>
      <c r="B34" s="21" t="s">
        <v>15</v>
      </c>
      <c r="C34" s="45"/>
      <c r="D34" s="236"/>
      <c r="E34" s="243"/>
      <c r="G34" s="306">
        <v>-9249.060331323006</v>
      </c>
      <c r="H34" s="311">
        <f>-SUM(G34/G32)</f>
        <v>0.1936173902557761</v>
      </c>
      <c r="I34" s="318">
        <v>-6408</v>
      </c>
      <c r="J34" s="311">
        <f>-SUM(I34/I32)</f>
        <v>0.149674164389321</v>
      </c>
      <c r="L34" s="306">
        <v>-15594.462930200507</v>
      </c>
      <c r="M34" s="311">
        <f>-SUM(L34/L32)</f>
        <v>0.18571618830292358</v>
      </c>
      <c r="N34" s="322">
        <v>-11381</v>
      </c>
      <c r="O34" s="311">
        <f>-SUM(N34/N32)</f>
        <v>0.14976576481734918</v>
      </c>
    </row>
    <row r="35" spans="1:15" s="30" customFormat="1" ht="19.5" thickBot="1">
      <c r="A35" s="45"/>
      <c r="B35" s="21" t="s">
        <v>142</v>
      </c>
      <c r="C35" s="45"/>
      <c r="D35" s="45"/>
      <c r="E35" s="45"/>
      <c r="F35" s="243">
        <f>SUM(G35-I35)/I35</f>
        <v>0.058116211342101556</v>
      </c>
      <c r="G35" s="307">
        <f>SUM(G32:G34)</f>
        <v>38520.72067390921</v>
      </c>
      <c r="H35" s="312"/>
      <c r="I35" s="319">
        <f>SUM(I32:I34)</f>
        <v>36405</v>
      </c>
      <c r="J35" s="312"/>
      <c r="K35" s="243">
        <f>SUM(L35-N35)/N35</f>
        <v>0.05825419568423414</v>
      </c>
      <c r="L35" s="307">
        <f>SUM(L32:L34)</f>
        <v>68374.86183735405</v>
      </c>
      <c r="M35" s="312"/>
      <c r="N35" s="319">
        <f>SUM(N32:N34)</f>
        <v>64611</v>
      </c>
      <c r="O35" s="312"/>
    </row>
    <row r="36" spans="1:15" s="30" customFormat="1" ht="19.5" thickTop="1">
      <c r="A36" s="45"/>
      <c r="B36" s="21"/>
      <c r="C36" s="45"/>
      <c r="D36" s="45"/>
      <c r="E36" s="45"/>
      <c r="F36" s="45"/>
      <c r="G36" s="309"/>
      <c r="H36" s="313"/>
      <c r="I36" s="248"/>
      <c r="J36" s="313"/>
      <c r="K36" s="45"/>
      <c r="L36" s="321"/>
      <c r="M36" s="313"/>
      <c r="N36" s="248"/>
      <c r="O36" s="313"/>
    </row>
    <row r="37" spans="1:15" s="30" customFormat="1" ht="18.75">
      <c r="A37" s="45"/>
      <c r="B37" s="21" t="s">
        <v>143</v>
      </c>
      <c r="C37" s="45"/>
      <c r="D37" s="45"/>
      <c r="E37" s="45"/>
      <c r="F37" s="45"/>
      <c r="G37" s="309"/>
      <c r="H37" s="313"/>
      <c r="I37" s="248"/>
      <c r="J37" s="313"/>
      <c r="K37" s="45"/>
      <c r="L37" s="321"/>
      <c r="M37" s="313"/>
      <c r="N37" s="248"/>
      <c r="O37" s="313"/>
    </row>
    <row r="38" spans="1:15" s="30" customFormat="1" ht="19.5" thickBot="1">
      <c r="A38" s="45"/>
      <c r="B38" s="21" t="s">
        <v>144</v>
      </c>
      <c r="C38" s="45"/>
      <c r="D38" s="45"/>
      <c r="E38" s="45"/>
      <c r="F38" s="243">
        <f>SUM(G38-I38)/I38</f>
        <v>0.15125789729487418</v>
      </c>
      <c r="G38" s="308">
        <f>SUM(G35-G39)</f>
        <v>38000.72067390921</v>
      </c>
      <c r="H38" s="314"/>
      <c r="I38" s="260">
        <f>SUM(I35-I39)</f>
        <v>33008</v>
      </c>
      <c r="J38" s="314"/>
      <c r="K38" s="243">
        <f>SUM(L38-N38)/N38</f>
        <v>0.10009385538314153</v>
      </c>
      <c r="L38" s="308">
        <f>SUM(L35-L39)</f>
        <v>65791.11302118878</v>
      </c>
      <c r="M38" s="314"/>
      <c r="N38" s="260">
        <v>59805</v>
      </c>
      <c r="O38" s="314"/>
    </row>
    <row r="39" spans="1:15" s="30" customFormat="1" ht="18.75">
      <c r="A39" s="45"/>
      <c r="B39" s="21" t="s">
        <v>145</v>
      </c>
      <c r="C39" s="45"/>
      <c r="D39" s="236"/>
      <c r="E39" s="243"/>
      <c r="G39" s="317">
        <v>520</v>
      </c>
      <c r="H39" s="315">
        <f>SUM(G39/G32)</f>
        <v>0.01088554289045295</v>
      </c>
      <c r="I39" s="260">
        <v>3397</v>
      </c>
      <c r="J39" s="315">
        <f>SUM(I39/I32)</f>
        <v>0.07934505874383949</v>
      </c>
      <c r="L39" s="308">
        <v>2583.7488161652686</v>
      </c>
      <c r="M39" s="315">
        <f>SUM(L39/L32)</f>
        <v>0.030770151163149757</v>
      </c>
      <c r="N39" s="260">
        <v>4806</v>
      </c>
      <c r="O39" s="315">
        <f>SUM(N39/N32)</f>
        <v>0.06324349931571745</v>
      </c>
    </row>
    <row r="40" spans="1:15" s="30" customFormat="1" ht="32.25" thickBot="1">
      <c r="A40" s="45"/>
      <c r="B40" s="21"/>
      <c r="C40" s="45"/>
      <c r="D40" s="45"/>
      <c r="E40" s="45"/>
      <c r="F40" s="45"/>
      <c r="G40" s="309"/>
      <c r="H40" s="316" t="s">
        <v>171</v>
      </c>
      <c r="I40" s="240"/>
      <c r="J40" s="316" t="s">
        <v>171</v>
      </c>
      <c r="K40" s="45"/>
      <c r="L40" s="321"/>
      <c r="M40" s="316" t="s">
        <v>171</v>
      </c>
      <c r="N40" s="318"/>
      <c r="O40" s="316" t="s">
        <v>171</v>
      </c>
    </row>
    <row r="41" spans="1:14" s="30" customFormat="1" ht="19.5" thickBot="1">
      <c r="A41" s="45"/>
      <c r="B41" s="21" t="s">
        <v>142</v>
      </c>
      <c r="C41" s="45"/>
      <c r="D41" s="45"/>
      <c r="E41" s="45"/>
      <c r="F41" s="243">
        <f>SUM(G41-I41)/I41</f>
        <v>0.058116211342101556</v>
      </c>
      <c r="G41" s="258">
        <f>SUM(G38:G40)</f>
        <v>38520.72067390921</v>
      </c>
      <c r="H41" s="242"/>
      <c r="I41" s="258">
        <f>SUM(I38:I40)</f>
        <v>36405</v>
      </c>
      <c r="J41" s="248"/>
      <c r="K41" s="243">
        <f>SUM(L41-N41)/N41</f>
        <v>0.05825419568423414</v>
      </c>
      <c r="L41" s="258">
        <f>SUM(L38:L40)</f>
        <v>68374.86183735405</v>
      </c>
      <c r="M41" s="246"/>
      <c r="N41" s="258">
        <f>SUM(N38:N40)</f>
        <v>64611</v>
      </c>
    </row>
    <row r="42" spans="1:14" s="30" customFormat="1" ht="19.5" thickTop="1">
      <c r="A42" s="45"/>
      <c r="B42" s="21"/>
      <c r="C42" s="45"/>
      <c r="D42" s="45"/>
      <c r="E42" s="45"/>
      <c r="F42" s="45"/>
      <c r="G42" s="247"/>
      <c r="H42" s="242"/>
      <c r="I42" s="247"/>
      <c r="J42" s="248"/>
      <c r="K42" s="45"/>
      <c r="L42" s="247"/>
      <c r="M42" s="246"/>
      <c r="N42" s="247"/>
    </row>
    <row r="43" spans="1:14" s="30" customFormat="1" ht="19.5" thickBot="1">
      <c r="A43" s="45"/>
      <c r="B43" s="21" t="s">
        <v>141</v>
      </c>
      <c r="C43" s="45"/>
      <c r="D43" s="45"/>
      <c r="E43" s="45"/>
      <c r="F43" s="243">
        <f>SUM(G43-I43)/I43</f>
        <v>0.06089048971521076</v>
      </c>
      <c r="G43" s="259">
        <v>832000</v>
      </c>
      <c r="H43" s="242"/>
      <c r="I43" s="259">
        <f>SUM('[3]Weighted ave 300911'!$T$48)/1000</f>
        <v>784246.8266666667</v>
      </c>
      <c r="J43" s="260"/>
      <c r="K43" s="243">
        <f>SUM(L43-N43)/N43</f>
        <v>0.06298556582291545</v>
      </c>
      <c r="L43" s="261">
        <f>SUM(G43)</f>
        <v>832000</v>
      </c>
      <c r="M43" s="246"/>
      <c r="N43" s="259">
        <f>SUM('[3]Weighted ave 300911'!$K$48)/1000</f>
        <v>782701.1266666666</v>
      </c>
    </row>
    <row r="44" spans="1:14" s="30" customFormat="1" ht="19.5" thickTop="1">
      <c r="A44" s="45"/>
      <c r="B44" s="21"/>
      <c r="C44" s="45"/>
      <c r="D44" s="45"/>
      <c r="E44" s="45"/>
      <c r="F44" s="45"/>
      <c r="G44" s="249"/>
      <c r="H44" s="242"/>
      <c r="I44" s="249"/>
      <c r="J44" s="260"/>
      <c r="K44" s="45"/>
      <c r="L44" s="246"/>
      <c r="M44" s="246"/>
      <c r="N44" s="246"/>
    </row>
    <row r="45" spans="1:14" s="30" customFormat="1" ht="18.75">
      <c r="A45" s="45"/>
      <c r="B45" s="21" t="s">
        <v>16</v>
      </c>
      <c r="C45" s="45"/>
      <c r="D45" s="45"/>
      <c r="E45" s="45"/>
      <c r="F45" s="45"/>
      <c r="G45" s="242"/>
      <c r="H45" s="242"/>
      <c r="I45" s="242"/>
      <c r="J45" s="240"/>
      <c r="K45" s="45"/>
      <c r="L45" s="246"/>
      <c r="M45" s="246"/>
      <c r="N45" s="246"/>
    </row>
    <row r="46" spans="1:14" s="30" customFormat="1" ht="19.5" thickBot="1">
      <c r="A46" s="45"/>
      <c r="B46" s="21" t="s">
        <v>17</v>
      </c>
      <c r="C46" s="45"/>
      <c r="D46" s="45"/>
      <c r="E46" s="45"/>
      <c r="F46" s="243">
        <f>SUM(G46-I46)/I46</f>
        <v>0.08518071229380335</v>
      </c>
      <c r="G46" s="262">
        <f>SUM(G38/G43)*100</f>
        <v>4.567394311767933</v>
      </c>
      <c r="H46" s="263"/>
      <c r="I46" s="262">
        <f>SUM(I38/I43)*100</f>
        <v>4.20887900054323</v>
      </c>
      <c r="J46" s="264"/>
      <c r="K46" s="243">
        <f>SUM(L46-N46)/N46</f>
        <v>0.034909495249353203</v>
      </c>
      <c r="L46" s="262">
        <f>SUM(L38/L43)*100</f>
        <v>7.907585699662113</v>
      </c>
      <c r="M46" s="263"/>
      <c r="N46" s="262">
        <f>SUM(N38/N43)*100</f>
        <v>7.640847567793204</v>
      </c>
    </row>
    <row r="47" spans="1:14" s="30" customFormat="1" ht="19.5" thickTop="1">
      <c r="A47" s="45"/>
      <c r="B47" s="21"/>
      <c r="C47" s="45"/>
      <c r="D47" s="45"/>
      <c r="E47" s="45"/>
      <c r="F47" s="45"/>
      <c r="G47" s="242"/>
      <c r="H47" s="242"/>
      <c r="I47" s="242"/>
      <c r="J47" s="240"/>
      <c r="K47" s="45"/>
      <c r="L47" s="246"/>
      <c r="M47" s="246"/>
      <c r="N47" s="246"/>
    </row>
    <row r="48" spans="1:14" s="30" customFormat="1" ht="19.5" thickBot="1">
      <c r="A48" s="45"/>
      <c r="B48" s="21" t="s">
        <v>18</v>
      </c>
      <c r="C48" s="45"/>
      <c r="D48" s="45"/>
      <c r="E48" s="45"/>
      <c r="F48" s="45"/>
      <c r="G48" s="265" t="s">
        <v>19</v>
      </c>
      <c r="H48" s="242"/>
      <c r="I48" s="265" t="s">
        <v>19</v>
      </c>
      <c r="J48" s="266"/>
      <c r="K48" s="45"/>
      <c r="L48" s="267" t="str">
        <f>'[1]Condensed PL-31.3.2005-final'!F44</f>
        <v>NA</v>
      </c>
      <c r="M48" s="246"/>
      <c r="N48" s="267" t="s">
        <v>19</v>
      </c>
    </row>
    <row r="49" spans="1:14" s="30" customFormat="1" ht="19.5" thickTop="1">
      <c r="A49" s="45"/>
      <c r="B49" s="45"/>
      <c r="C49" s="45"/>
      <c r="D49" s="45"/>
      <c r="E49" s="45"/>
      <c r="F49" s="45"/>
      <c r="G49" s="268"/>
      <c r="H49" s="268"/>
      <c r="I49" s="269"/>
      <c r="J49" s="240"/>
      <c r="K49" s="232"/>
      <c r="L49" s="270"/>
      <c r="M49" s="270"/>
      <c r="N49" s="271"/>
    </row>
    <row r="50" spans="1:14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.75">
      <c r="A51" s="32"/>
      <c r="B51" s="20" t="s">
        <v>263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.75">
      <c r="A52" s="32"/>
      <c r="B52" s="20" t="s">
        <v>214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.75">
      <c r="A53" s="32"/>
      <c r="B53" s="20" t="s">
        <v>20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2:14" ht="1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2:14" ht="1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4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</sheetData>
  <sheetProtection/>
  <mergeCells count="2">
    <mergeCell ref="G10:I10"/>
    <mergeCell ref="L10:N10"/>
  </mergeCells>
  <printOptions/>
  <pageMargins left="0.75" right="0.75" top="1" bottom="1" header="0.5" footer="0.5"/>
  <pageSetup fitToHeight="1" fitToWidth="1" horizontalDpi="600" verticalDpi="600" orientation="landscape" paperSize="8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PageLayoutView="0" workbookViewId="0" topLeftCell="A70">
      <selection activeCell="L73" sqref="L73"/>
    </sheetView>
  </sheetViews>
  <sheetFormatPr defaultColWidth="9.140625" defaultRowHeight="12.75"/>
  <cols>
    <col min="1" max="1" width="9.140625" style="10" customWidth="1"/>
    <col min="2" max="2" width="10.8515625" style="10" customWidth="1"/>
    <col min="3" max="3" width="33.00390625" style="10" customWidth="1"/>
    <col min="4" max="4" width="19.8515625" style="10" customWidth="1"/>
    <col min="5" max="5" width="19.00390625" style="10" customWidth="1"/>
    <col min="6" max="6" width="14.00390625" style="10" bestFit="1" customWidth="1"/>
    <col min="7" max="7" width="15.140625" style="10" bestFit="1" customWidth="1"/>
    <col min="8" max="8" width="9.140625" style="10" customWidth="1"/>
    <col min="9" max="9" width="14.00390625" style="10" bestFit="1" customWidth="1"/>
    <col min="10" max="16384" width="9.140625" style="10" customWidth="1"/>
  </cols>
  <sheetData>
    <row r="1" s="42" customFormat="1" ht="29.25">
      <c r="A1" s="54" t="s">
        <v>227</v>
      </c>
    </row>
    <row r="2" s="42" customFormat="1" ht="29.25">
      <c r="A2" s="49" t="s">
        <v>3</v>
      </c>
    </row>
    <row r="3" spans="1:2" s="42" customFormat="1" ht="29.25">
      <c r="A3" s="49" t="s">
        <v>265</v>
      </c>
      <c r="B3" s="49"/>
    </row>
    <row r="4" s="42" customFormat="1" ht="29.25">
      <c r="A4" s="49"/>
    </row>
    <row r="5" s="42" customFormat="1" ht="29.25">
      <c r="A5" s="49" t="s">
        <v>29</v>
      </c>
    </row>
    <row r="7" spans="1:2" s="42" customFormat="1" ht="27">
      <c r="A7" s="43" t="s">
        <v>177</v>
      </c>
      <c r="B7" s="44" t="s">
        <v>30</v>
      </c>
    </row>
    <row r="8" spans="1:2" ht="21">
      <c r="A8" s="13"/>
      <c r="B8" s="14" t="s">
        <v>250</v>
      </c>
    </row>
    <row r="9" spans="1:2" ht="21">
      <c r="A9" s="13"/>
      <c r="B9" s="14" t="s">
        <v>146</v>
      </c>
    </row>
    <row r="10" spans="1:2" ht="21">
      <c r="A10" s="13"/>
      <c r="B10" s="14"/>
    </row>
    <row r="11" spans="1:2" ht="21">
      <c r="A11" s="13"/>
      <c r="B11" s="14" t="s">
        <v>147</v>
      </c>
    </row>
    <row r="12" spans="1:2" ht="21">
      <c r="A12" s="13"/>
      <c r="B12" s="14" t="s">
        <v>251</v>
      </c>
    </row>
    <row r="13" spans="1:2" s="41" customFormat="1" ht="21">
      <c r="A13" s="13"/>
      <c r="B13" s="14"/>
    </row>
    <row r="15" spans="1:2" s="42" customFormat="1" ht="29.25">
      <c r="A15" s="48" t="s">
        <v>178</v>
      </c>
      <c r="B15" s="49" t="s">
        <v>31</v>
      </c>
    </row>
    <row r="16" s="41" customFormat="1" ht="21">
      <c r="B16" s="41" t="s">
        <v>32</v>
      </c>
    </row>
    <row r="17" s="41" customFormat="1" ht="21"/>
    <row r="18" s="41" customFormat="1" ht="21">
      <c r="B18" s="41" t="s">
        <v>33</v>
      </c>
    </row>
    <row r="19" s="41" customFormat="1" ht="21">
      <c r="B19" s="41" t="s">
        <v>34</v>
      </c>
    </row>
    <row r="20" s="41" customFormat="1" ht="21"/>
    <row r="21" s="41" customFormat="1" ht="21">
      <c r="B21" s="41" t="s">
        <v>35</v>
      </c>
    </row>
    <row r="22" s="41" customFormat="1" ht="21">
      <c r="B22" s="41" t="s">
        <v>36</v>
      </c>
    </row>
    <row r="23" s="41" customFormat="1" ht="21">
      <c r="B23" s="41" t="s">
        <v>37</v>
      </c>
    </row>
    <row r="24" s="41" customFormat="1" ht="21"/>
    <row r="25" s="41" customFormat="1" ht="21">
      <c r="B25" s="41" t="s">
        <v>179</v>
      </c>
    </row>
    <row r="26" s="41" customFormat="1" ht="21"/>
    <row r="27" s="41" customFormat="1" ht="21">
      <c r="B27" s="41" t="s">
        <v>292</v>
      </c>
    </row>
    <row r="28" s="41" customFormat="1" ht="21"/>
    <row r="29" spans="2:4" s="41" customFormat="1" ht="22.5">
      <c r="B29" s="11" t="s">
        <v>180</v>
      </c>
      <c r="C29" s="11" t="s">
        <v>181</v>
      </c>
      <c r="D29" s="203">
        <v>0.21</v>
      </c>
    </row>
    <row r="30" spans="2:4" s="41" customFormat="1" ht="22.5">
      <c r="B30" s="11" t="s">
        <v>182</v>
      </c>
      <c r="C30" s="11" t="s">
        <v>183</v>
      </c>
      <c r="D30" s="203">
        <v>0.26</v>
      </c>
    </row>
    <row r="31" spans="2:4" s="41" customFormat="1" ht="22.5">
      <c r="B31" s="11" t="s">
        <v>184</v>
      </c>
      <c r="C31" s="11" t="s">
        <v>185</v>
      </c>
      <c r="D31" s="203">
        <v>0.3</v>
      </c>
    </row>
    <row r="32" spans="2:4" s="41" customFormat="1" ht="22.5">
      <c r="B32" s="11" t="s">
        <v>186</v>
      </c>
      <c r="C32" s="11" t="s">
        <v>187</v>
      </c>
      <c r="D32" s="203">
        <v>0.23</v>
      </c>
    </row>
    <row r="33" spans="2:4" s="41" customFormat="1" ht="23.25" thickBot="1">
      <c r="B33" s="11"/>
      <c r="C33" s="11"/>
      <c r="D33" s="204">
        <f>SUM(D29:D32)</f>
        <v>1</v>
      </c>
    </row>
    <row r="34" spans="2:4" s="41" customFormat="1" ht="23.25" thickTop="1">
      <c r="B34" s="11"/>
      <c r="C34" s="11"/>
      <c r="D34" s="50"/>
    </row>
    <row r="35" spans="2:4" ht="16.5">
      <c r="B35" s="15"/>
      <c r="C35" s="15"/>
      <c r="D35" s="16"/>
    </row>
    <row r="36" spans="1:2" s="42" customFormat="1" ht="29.25">
      <c r="A36" s="51" t="s">
        <v>188</v>
      </c>
      <c r="B36" s="49" t="s">
        <v>38</v>
      </c>
    </row>
    <row r="37" ht="21">
      <c r="B37" s="41" t="s">
        <v>252</v>
      </c>
    </row>
    <row r="39" spans="1:2" s="42" customFormat="1" ht="29.25">
      <c r="A39" s="51" t="s">
        <v>189</v>
      </c>
      <c r="B39" s="49" t="s">
        <v>176</v>
      </c>
    </row>
    <row r="40" ht="21">
      <c r="B40" s="41" t="s">
        <v>39</v>
      </c>
    </row>
    <row r="42" spans="1:2" s="42" customFormat="1" ht="29.25">
      <c r="A42" s="51" t="s">
        <v>190</v>
      </c>
      <c r="B42" s="49" t="s">
        <v>40</v>
      </c>
    </row>
    <row r="43" s="41" customFormat="1" ht="21">
      <c r="B43" s="41" t="s">
        <v>289</v>
      </c>
    </row>
    <row r="44" ht="21">
      <c r="B44" s="41"/>
    </row>
    <row r="45" spans="1:2" s="42" customFormat="1" ht="29.25">
      <c r="A45" s="51" t="s">
        <v>191</v>
      </c>
      <c r="B45" s="49" t="s">
        <v>192</v>
      </c>
    </row>
    <row r="46" spans="4:5" ht="18">
      <c r="D46" s="338"/>
      <c r="E46" s="338"/>
    </row>
    <row r="47" spans="2:5" s="41" customFormat="1" ht="22.5">
      <c r="B47" s="41" t="s">
        <v>313</v>
      </c>
      <c r="D47" s="52"/>
      <c r="E47" s="53"/>
    </row>
    <row r="48" ht="21">
      <c r="B48" s="41" t="s">
        <v>314</v>
      </c>
    </row>
    <row r="49" spans="4:5" ht="18.75">
      <c r="D49" s="205"/>
      <c r="E49" s="205"/>
    </row>
    <row r="50" spans="1:5" s="42" customFormat="1" ht="32.25">
      <c r="A50" s="51" t="s">
        <v>193</v>
      </c>
      <c r="B50" s="49" t="s">
        <v>42</v>
      </c>
      <c r="D50" s="206"/>
      <c r="E50" s="206"/>
    </row>
    <row r="51" spans="1:5" ht="26.25">
      <c r="A51" s="12"/>
      <c r="B51" s="41" t="s">
        <v>290</v>
      </c>
      <c r="C51" s="41"/>
      <c r="D51" s="207"/>
      <c r="E51" s="207"/>
    </row>
    <row r="52" spans="2:5" ht="25.5">
      <c r="B52" s="41"/>
      <c r="C52" s="41"/>
      <c r="D52" s="207"/>
      <c r="E52" s="207"/>
    </row>
    <row r="53" spans="1:6" ht="63.75">
      <c r="A53" s="208"/>
      <c r="B53" s="209"/>
      <c r="C53" s="210"/>
      <c r="E53" s="211" t="s">
        <v>43</v>
      </c>
      <c r="F53" s="212" t="s">
        <v>44</v>
      </c>
    </row>
    <row r="54" spans="1:6" ht="21">
      <c r="A54" s="208"/>
      <c r="B54" s="210"/>
      <c r="C54" s="210"/>
      <c r="E54" s="211" t="s">
        <v>2</v>
      </c>
      <c r="F54" s="211" t="s">
        <v>2</v>
      </c>
    </row>
    <row r="55" spans="1:6" ht="21">
      <c r="A55" s="208"/>
      <c r="B55" s="210" t="s">
        <v>45</v>
      </c>
      <c r="C55" s="210"/>
      <c r="E55" s="210">
        <f>SUM('KLSE notes-30.9.11'!C16)</f>
        <v>113990.44548713336</v>
      </c>
      <c r="F55" s="210">
        <f>SUM('KLSE notes-30.9.11'!C26)</f>
        <v>15644.087258362122</v>
      </c>
    </row>
    <row r="56" spans="1:6" ht="21">
      <c r="A56" s="208"/>
      <c r="B56" s="210" t="s">
        <v>169</v>
      </c>
      <c r="C56" s="210"/>
      <c r="E56" s="210">
        <f>SUM('KLSE notes-30.9.11'!C17)</f>
        <v>88086.05531000001</v>
      </c>
      <c r="F56" s="210">
        <f>SUM('KLSE notes-30.9.11'!C27)</f>
        <v>3549.6173495214907</v>
      </c>
    </row>
    <row r="57" spans="1:6" ht="21">
      <c r="A57" s="208"/>
      <c r="B57" s="210" t="s">
        <v>46</v>
      </c>
      <c r="C57" s="210"/>
      <c r="E57" s="210">
        <f>SUM('KLSE notes-30.9.11'!C18)</f>
        <v>293107.91725464375</v>
      </c>
      <c r="F57" s="210">
        <f>SUM('KLSE notes-30.9.11'!C28)</f>
        <v>28576</v>
      </c>
    </row>
    <row r="58" spans="1:6" ht="21.75" thickBot="1">
      <c r="A58" s="208"/>
      <c r="B58" s="210" t="s">
        <v>47</v>
      </c>
      <c r="C58" s="210"/>
      <c r="E58" s="213">
        <f>SUM(E55:E57)</f>
        <v>495184.4180517771</v>
      </c>
      <c r="F58" s="213">
        <f>SUM(F55:F57)</f>
        <v>47769.704607883614</v>
      </c>
    </row>
    <row r="59" spans="1:5" ht="21.75" thickTop="1">
      <c r="A59" s="208"/>
      <c r="B59" s="210"/>
      <c r="C59" s="210"/>
      <c r="D59" s="210"/>
      <c r="E59" s="210"/>
    </row>
    <row r="60" spans="1:2" s="42" customFormat="1" ht="29.25">
      <c r="A60" s="51" t="s">
        <v>194</v>
      </c>
      <c r="B60" s="214" t="s">
        <v>22</v>
      </c>
    </row>
    <row r="61" s="41" customFormat="1" ht="21">
      <c r="B61" s="210" t="s">
        <v>48</v>
      </c>
    </row>
    <row r="63" spans="1:2" s="42" customFormat="1" ht="29.25">
      <c r="A63" s="51" t="s">
        <v>195</v>
      </c>
      <c r="B63" s="214" t="s">
        <v>49</v>
      </c>
    </row>
    <row r="64" s="41" customFormat="1" ht="21">
      <c r="B64" s="41" t="s">
        <v>50</v>
      </c>
    </row>
    <row r="66" spans="1:2" s="42" customFormat="1" ht="29.25">
      <c r="A66" s="51" t="s">
        <v>196</v>
      </c>
      <c r="B66" s="214" t="s">
        <v>51</v>
      </c>
    </row>
    <row r="67" s="41" customFormat="1" ht="21">
      <c r="B67" s="14" t="s">
        <v>335</v>
      </c>
    </row>
    <row r="68" s="41" customFormat="1" ht="21">
      <c r="B68" s="14"/>
    </row>
    <row r="69" s="41" customFormat="1" ht="21">
      <c r="B69" s="41" t="s">
        <v>336</v>
      </c>
    </row>
    <row r="70" s="41" customFormat="1" ht="21">
      <c r="B70" s="41" t="s">
        <v>337</v>
      </c>
    </row>
    <row r="71" s="41" customFormat="1" ht="21">
      <c r="B71" s="41" t="s">
        <v>312</v>
      </c>
    </row>
    <row r="73" spans="1:2" s="42" customFormat="1" ht="29.25">
      <c r="A73" s="51" t="s">
        <v>197</v>
      </c>
      <c r="B73" s="54" t="s">
        <v>52</v>
      </c>
    </row>
    <row r="75" spans="2:5" ht="21">
      <c r="B75" s="14" t="s">
        <v>53</v>
      </c>
      <c r="C75" s="41"/>
      <c r="D75" s="41"/>
      <c r="E75" s="41"/>
    </row>
    <row r="76" spans="2:5" ht="21">
      <c r="B76" s="41" t="s">
        <v>54</v>
      </c>
      <c r="C76" s="41"/>
      <c r="D76" s="41"/>
      <c r="E76" s="13" t="s">
        <v>55</v>
      </c>
    </row>
    <row r="77" spans="2:5" ht="21">
      <c r="B77" s="41" t="s">
        <v>253</v>
      </c>
      <c r="C77" s="41"/>
      <c r="D77" s="41"/>
      <c r="E77" s="211">
        <v>572</v>
      </c>
    </row>
    <row r="78" spans="2:5" ht="21">
      <c r="B78" s="41" t="s">
        <v>148</v>
      </c>
      <c r="C78" s="41"/>
      <c r="D78" s="41"/>
      <c r="E78" s="215">
        <v>30</v>
      </c>
    </row>
    <row r="79" spans="2:5" ht="21.75" thickBot="1">
      <c r="B79" s="41" t="s">
        <v>291</v>
      </c>
      <c r="C79" s="41"/>
      <c r="D79" s="41"/>
      <c r="E79" s="213">
        <f>SUM(E77+E78)</f>
        <v>602</v>
      </c>
    </row>
    <row r="80" spans="2:5" ht="21.75" thickTop="1">
      <c r="B80" s="41"/>
      <c r="C80" s="41"/>
      <c r="D80" s="41"/>
      <c r="E80" s="41"/>
    </row>
    <row r="81" spans="1:6" ht="29.25">
      <c r="A81" s="51" t="s">
        <v>254</v>
      </c>
      <c r="B81" s="54" t="s">
        <v>203</v>
      </c>
      <c r="C81" s="42"/>
      <c r="E81" s="216"/>
      <c r="F81" s="17"/>
    </row>
    <row r="82" spans="1:2" ht="18.75">
      <c r="A82" s="217"/>
      <c r="B82" s="218"/>
    </row>
    <row r="83" spans="1:2" ht="18.75">
      <c r="A83"/>
      <c r="B83" s="59" t="s">
        <v>204</v>
      </c>
    </row>
    <row r="84" ht="15">
      <c r="E84" s="219"/>
    </row>
  </sheetData>
  <sheetProtection/>
  <mergeCells count="1">
    <mergeCell ref="D46:E46"/>
  </mergeCells>
  <printOptions/>
  <pageMargins left="0.75" right="0.75" top="1" bottom="1" header="0.5" footer="0.5"/>
  <pageSetup fitToHeight="1" fitToWidth="1" horizontalDpi="600" verticalDpi="600" orientation="portrait" paperSize="8" scale="56" r:id="rId1"/>
  <rowBreaks count="1" manualBreakCount="1">
    <brk id="28" max="255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pane xSplit="6" ySplit="10" topLeftCell="G62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K21" sqref="K21"/>
    </sheetView>
  </sheetViews>
  <sheetFormatPr defaultColWidth="9.140625" defaultRowHeight="12.75"/>
  <cols>
    <col min="1" max="5" width="9.140625" style="169" customWidth="1"/>
    <col min="6" max="6" width="14.57421875" style="169" customWidth="1"/>
    <col min="7" max="7" width="19.00390625" style="169" bestFit="1" customWidth="1"/>
    <col min="8" max="8" width="18.57421875" style="25" customWidth="1"/>
    <col min="9" max="9" width="11.8515625" style="25" customWidth="1"/>
    <col min="10" max="10" width="9.140625" style="169" customWidth="1"/>
    <col min="11" max="11" width="19.7109375" style="169" customWidth="1"/>
    <col min="12" max="16384" width="9.140625" style="169" customWidth="1"/>
  </cols>
  <sheetData>
    <row r="1" spans="1:9" s="61" customFormat="1" ht="26.25">
      <c r="A1" s="60" t="s">
        <v>228</v>
      </c>
      <c r="H1" s="62"/>
      <c r="I1" s="62"/>
    </row>
    <row r="2" spans="1:9" s="61" customFormat="1" ht="23.25">
      <c r="A2" s="62" t="s">
        <v>3</v>
      </c>
      <c r="H2" s="62"/>
      <c r="I2" s="62"/>
    </row>
    <row r="3" spans="1:9" s="61" customFormat="1" ht="23.25">
      <c r="A3" s="63"/>
      <c r="H3" s="62"/>
      <c r="I3" s="62"/>
    </row>
    <row r="4" spans="1:9" s="61" customFormat="1" ht="23.25">
      <c r="A4" s="62" t="s">
        <v>1</v>
      </c>
      <c r="H4" s="62"/>
      <c r="I4" s="62"/>
    </row>
    <row r="5" spans="8:9" s="61" customFormat="1" ht="23.25">
      <c r="H5" s="62"/>
      <c r="I5" s="62"/>
    </row>
    <row r="6" spans="1:9" s="61" customFormat="1" ht="23.25">
      <c r="A6" s="64" t="s">
        <v>208</v>
      </c>
      <c r="H6" s="62"/>
      <c r="I6" s="62"/>
    </row>
    <row r="7" spans="1:11" ht="18.75">
      <c r="A7" s="21"/>
      <c r="K7" s="22"/>
    </row>
    <row r="8" spans="8:11" ht="14.25">
      <c r="H8" s="22" t="s">
        <v>21</v>
      </c>
      <c r="I8" s="22"/>
      <c r="J8" s="22"/>
      <c r="K8" s="22" t="s">
        <v>21</v>
      </c>
    </row>
    <row r="9" spans="7:11" ht="14.25">
      <c r="G9" s="170"/>
      <c r="H9" s="22" t="s">
        <v>264</v>
      </c>
      <c r="I9" s="22"/>
      <c r="J9" s="23"/>
      <c r="K9" s="22" t="s">
        <v>240</v>
      </c>
    </row>
    <row r="10" spans="8:11" ht="14.25">
      <c r="H10" s="22" t="s">
        <v>2</v>
      </c>
      <c r="I10" s="22"/>
      <c r="J10" s="22"/>
      <c r="K10" s="22" t="s">
        <v>2</v>
      </c>
    </row>
    <row r="11" spans="2:11" ht="20.25">
      <c r="B11" s="24" t="s">
        <v>122</v>
      </c>
      <c r="H11" s="22" t="s">
        <v>163</v>
      </c>
      <c r="I11" s="22"/>
      <c r="K11" s="22" t="s">
        <v>158</v>
      </c>
    </row>
    <row r="13" spans="2:12" ht="18.75">
      <c r="B13" s="45" t="s">
        <v>22</v>
      </c>
      <c r="H13" s="31">
        <v>792985</v>
      </c>
      <c r="I13" s="39"/>
      <c r="J13" s="25"/>
      <c r="K13" s="272">
        <v>680597</v>
      </c>
      <c r="L13" s="171"/>
    </row>
    <row r="14" spans="2:12" ht="18.75">
      <c r="B14" s="45" t="s">
        <v>24</v>
      </c>
      <c r="H14" s="26">
        <v>1317</v>
      </c>
      <c r="I14" s="40"/>
      <c r="J14" s="25"/>
      <c r="K14" s="273">
        <v>1559</v>
      </c>
      <c r="L14" s="171"/>
    </row>
    <row r="15" spans="2:12" ht="18.75">
      <c r="B15" s="45" t="s">
        <v>124</v>
      </c>
      <c r="H15" s="26">
        <v>98338</v>
      </c>
      <c r="I15" s="40"/>
      <c r="J15" s="25"/>
      <c r="K15" s="273">
        <v>82465</v>
      </c>
      <c r="L15" s="171"/>
    </row>
    <row r="16" spans="2:12" ht="18.75">
      <c r="B16" s="45" t="s">
        <v>159</v>
      </c>
      <c r="H16" s="26">
        <v>48487</v>
      </c>
      <c r="I16" s="40"/>
      <c r="J16" s="25"/>
      <c r="K16" s="273">
        <v>53275</v>
      </c>
      <c r="L16" s="171"/>
    </row>
    <row r="17" spans="2:12" ht="18.75">
      <c r="B17" s="45" t="s">
        <v>123</v>
      </c>
      <c r="H17" s="26">
        <v>9916</v>
      </c>
      <c r="I17" s="40"/>
      <c r="J17" s="25"/>
      <c r="K17" s="273">
        <v>7195</v>
      </c>
      <c r="L17" s="171"/>
    </row>
    <row r="18" spans="2:12" ht="18.75">
      <c r="B18" s="45" t="s">
        <v>23</v>
      </c>
      <c r="H18" s="26">
        <v>64777</v>
      </c>
      <c r="I18" s="40"/>
      <c r="J18" s="25"/>
      <c r="K18" s="273">
        <v>35319</v>
      </c>
      <c r="L18" s="171"/>
    </row>
    <row r="19" spans="2:12" ht="18.75">
      <c r="B19" s="45" t="s">
        <v>338</v>
      </c>
      <c r="H19" s="26">
        <v>0</v>
      </c>
      <c r="I19" s="40"/>
      <c r="J19" s="25"/>
      <c r="K19" s="273">
        <v>18635</v>
      </c>
      <c r="L19" s="171"/>
    </row>
    <row r="20" spans="2:12" ht="18.75">
      <c r="B20" s="45" t="s">
        <v>153</v>
      </c>
      <c r="H20" s="26">
        <v>209</v>
      </c>
      <c r="I20" s="40"/>
      <c r="J20" s="25"/>
      <c r="K20" s="273">
        <v>0</v>
      </c>
      <c r="L20" s="171"/>
    </row>
    <row r="21" spans="2:12" ht="18.75">
      <c r="B21" s="45" t="s">
        <v>121</v>
      </c>
      <c r="H21" s="26">
        <v>795</v>
      </c>
      <c r="I21" s="40"/>
      <c r="J21" s="25"/>
      <c r="K21" s="273">
        <v>1397</v>
      </c>
      <c r="L21" s="171"/>
    </row>
    <row r="22" spans="2:12" ht="18.75">
      <c r="B22" s="45" t="s">
        <v>241</v>
      </c>
      <c r="H22" s="26">
        <v>0</v>
      </c>
      <c r="I22" s="40"/>
      <c r="J22" s="25"/>
      <c r="K22" s="273">
        <v>472</v>
      </c>
      <c r="L22" s="171"/>
    </row>
    <row r="23" spans="2:12" ht="18.75">
      <c r="B23" s="45" t="s">
        <v>211</v>
      </c>
      <c r="H23" s="27">
        <v>6466</v>
      </c>
      <c r="I23" s="40"/>
      <c r="J23" s="25"/>
      <c r="K23" s="274">
        <v>6593</v>
      </c>
      <c r="L23" s="171"/>
    </row>
    <row r="24" spans="2:11" ht="18">
      <c r="B24" s="19" t="s">
        <v>160</v>
      </c>
      <c r="H24" s="28">
        <f>SUM(H13:H23)</f>
        <v>1023290</v>
      </c>
      <c r="I24" s="39"/>
      <c r="J24" s="25"/>
      <c r="K24" s="275">
        <f>SUM(K13:K23)</f>
        <v>887507</v>
      </c>
    </row>
    <row r="25" spans="10:11" ht="12.75">
      <c r="J25" s="25"/>
      <c r="K25" s="25"/>
    </row>
    <row r="26" spans="2:11" ht="20.25">
      <c r="B26" s="29" t="s">
        <v>25</v>
      </c>
      <c r="J26" s="25"/>
      <c r="K26" s="25"/>
    </row>
    <row r="27" spans="2:11" ht="18">
      <c r="B27" s="30" t="s">
        <v>26</v>
      </c>
      <c r="F27" s="172"/>
      <c r="G27" s="173" t="s">
        <v>287</v>
      </c>
      <c r="H27" s="31">
        <v>208100</v>
      </c>
      <c r="I27" s="40"/>
      <c r="J27" s="173" t="s">
        <v>242</v>
      </c>
      <c r="K27" s="272">
        <v>170013</v>
      </c>
    </row>
    <row r="28" spans="2:11" ht="18">
      <c r="B28" s="30" t="s">
        <v>125</v>
      </c>
      <c r="G28" s="25"/>
      <c r="H28" s="26">
        <v>40214</v>
      </c>
      <c r="I28" s="40"/>
      <c r="J28" s="25"/>
      <c r="K28" s="273">
        <v>40197</v>
      </c>
    </row>
    <row r="29" spans="2:11" ht="18">
      <c r="B29" s="30" t="s">
        <v>157</v>
      </c>
      <c r="G29" s="173" t="s">
        <v>288</v>
      </c>
      <c r="H29" s="26">
        <v>154570</v>
      </c>
      <c r="I29" s="40"/>
      <c r="J29" s="173" t="s">
        <v>243</v>
      </c>
      <c r="K29" s="273">
        <v>166027</v>
      </c>
    </row>
    <row r="30" spans="2:11" ht="18">
      <c r="B30" s="30" t="s">
        <v>209</v>
      </c>
      <c r="F30" s="30"/>
      <c r="H30" s="26">
        <f>77412+185</f>
        <v>77597</v>
      </c>
      <c r="I30" s="40"/>
      <c r="J30" s="25"/>
      <c r="K30" s="273">
        <f>37373+236+12+38193</f>
        <v>75814</v>
      </c>
    </row>
    <row r="31" spans="2:11" ht="18">
      <c r="B31" s="30" t="s">
        <v>161</v>
      </c>
      <c r="F31" s="30"/>
      <c r="H31" s="26">
        <v>12179</v>
      </c>
      <c r="I31" s="40"/>
      <c r="J31" s="25"/>
      <c r="K31" s="273">
        <v>9867</v>
      </c>
    </row>
    <row r="32" spans="2:11" ht="18">
      <c r="B32" s="30" t="s">
        <v>244</v>
      </c>
      <c r="H32" s="26">
        <v>0</v>
      </c>
      <c r="I32" s="40"/>
      <c r="J32" s="25"/>
      <c r="K32" s="273">
        <v>887</v>
      </c>
    </row>
    <row r="33" spans="2:11" ht="18">
      <c r="B33" s="30" t="s">
        <v>162</v>
      </c>
      <c r="H33" s="27">
        <v>145745</v>
      </c>
      <c r="I33" s="40"/>
      <c r="J33" s="25"/>
      <c r="K33" s="274">
        <v>122057</v>
      </c>
    </row>
    <row r="34" spans="8:11" ht="12.75">
      <c r="H34" s="174">
        <f>SUM(H27:H33)</f>
        <v>638405</v>
      </c>
      <c r="I34" s="40"/>
      <c r="J34" s="25"/>
      <c r="K34" s="174">
        <f>SUM(K27:K33)</f>
        <v>584862</v>
      </c>
    </row>
    <row r="35" spans="2:11" ht="21" thickBot="1">
      <c r="B35" s="24" t="s">
        <v>126</v>
      </c>
      <c r="H35" s="175">
        <f>SUM(H34+H24)</f>
        <v>1661695</v>
      </c>
      <c r="I35" s="40"/>
      <c r="J35" s="25"/>
      <c r="K35" s="175">
        <f>SUM(K34+K24)</f>
        <v>1472369</v>
      </c>
    </row>
    <row r="36" spans="10:11" ht="13.5" thickTop="1">
      <c r="J36" s="25"/>
      <c r="K36" s="25"/>
    </row>
    <row r="37" spans="2:11" ht="18.75">
      <c r="B37" s="21"/>
      <c r="J37" s="25"/>
      <c r="K37" s="25"/>
    </row>
    <row r="38" spans="2:11" ht="20.25">
      <c r="B38" s="24" t="s">
        <v>127</v>
      </c>
      <c r="J38" s="25"/>
      <c r="K38" s="25"/>
    </row>
    <row r="39" spans="10:11" ht="12.75">
      <c r="J39" s="25"/>
      <c r="K39" s="25"/>
    </row>
    <row r="40" spans="2:11" ht="20.25">
      <c r="B40" s="24" t="s">
        <v>133</v>
      </c>
      <c r="J40" s="25"/>
      <c r="K40" s="25"/>
    </row>
    <row r="41" spans="2:11" ht="15">
      <c r="B41" s="32" t="s">
        <v>134</v>
      </c>
      <c r="H41" s="31">
        <v>208000</v>
      </c>
      <c r="I41" s="40"/>
      <c r="J41" s="25"/>
      <c r="K41" s="272">
        <v>208000</v>
      </c>
    </row>
    <row r="42" spans="2:11" ht="15">
      <c r="B42" s="32" t="s">
        <v>210</v>
      </c>
      <c r="H42" s="26">
        <v>0</v>
      </c>
      <c r="I42" s="40"/>
      <c r="J42" s="25"/>
      <c r="K42" s="273">
        <v>0</v>
      </c>
    </row>
    <row r="43" spans="2:11" ht="15">
      <c r="B43" s="32" t="s">
        <v>135</v>
      </c>
      <c r="H43" s="27">
        <v>559622</v>
      </c>
      <c r="I43" s="40"/>
      <c r="J43" s="25"/>
      <c r="K43" s="274">
        <f>414360+113561</f>
        <v>527921</v>
      </c>
    </row>
    <row r="44" spans="2:11" ht="18.75">
      <c r="B44" s="21" t="s">
        <v>128</v>
      </c>
      <c r="H44" s="26">
        <f>SUM(H41:H43)</f>
        <v>767622</v>
      </c>
      <c r="I44" s="40"/>
      <c r="J44" s="25"/>
      <c r="K44" s="26">
        <f>SUM(K41:K43)</f>
        <v>735921</v>
      </c>
    </row>
    <row r="45" spans="2:11" ht="15">
      <c r="B45" s="32" t="s">
        <v>136</v>
      </c>
      <c r="H45" s="27">
        <v>63390</v>
      </c>
      <c r="I45" s="40"/>
      <c r="J45" s="25"/>
      <c r="K45" s="274">
        <v>63431</v>
      </c>
    </row>
    <row r="46" spans="2:11" ht="20.25">
      <c r="B46" s="24" t="s">
        <v>129</v>
      </c>
      <c r="H46" s="176">
        <f>SUM(H44:H45)</f>
        <v>831012</v>
      </c>
      <c r="I46" s="40"/>
      <c r="J46" s="25"/>
      <c r="K46" s="276">
        <f>SUM(K44:K45)</f>
        <v>799352</v>
      </c>
    </row>
    <row r="47" spans="10:11" ht="12.75">
      <c r="J47" s="25"/>
      <c r="K47" s="25"/>
    </row>
    <row r="48" spans="2:11" ht="20.25">
      <c r="B48" s="24" t="s">
        <v>130</v>
      </c>
      <c r="J48" s="25"/>
      <c r="K48" s="25"/>
    </row>
    <row r="49" spans="2:11" ht="15">
      <c r="B49" s="32" t="s">
        <v>198</v>
      </c>
      <c r="G49" s="177">
        <f>SUM(H49/H46)</f>
        <v>0.344436662767806</v>
      </c>
      <c r="H49" s="31">
        <v>286231</v>
      </c>
      <c r="I49" s="40"/>
      <c r="J49" s="177">
        <f>SUM(K49/K46)</f>
        <v>0.28856623865330916</v>
      </c>
      <c r="K49" s="272">
        <v>230666</v>
      </c>
    </row>
    <row r="50" spans="2:11" ht="15">
      <c r="B50" s="32" t="s">
        <v>212</v>
      </c>
      <c r="G50" s="177"/>
      <c r="H50" s="26">
        <v>157</v>
      </c>
      <c r="I50" s="40"/>
      <c r="J50" s="177"/>
      <c r="K50" s="273">
        <v>0</v>
      </c>
    </row>
    <row r="51" spans="2:11" ht="15">
      <c r="B51" s="32" t="s">
        <v>137</v>
      </c>
      <c r="H51" s="27">
        <v>48482</v>
      </c>
      <c r="I51" s="40"/>
      <c r="J51" s="25"/>
      <c r="K51" s="274">
        <v>43422</v>
      </c>
    </row>
    <row r="52" spans="2:11" ht="15">
      <c r="B52" s="33"/>
      <c r="F52" s="178"/>
      <c r="G52" s="179"/>
      <c r="H52" s="176">
        <f>SUM(H49:H51)</f>
        <v>334870</v>
      </c>
      <c r="I52" s="40"/>
      <c r="J52" s="25"/>
      <c r="K52" s="176">
        <f>SUM(K49:K51)</f>
        <v>274088</v>
      </c>
    </row>
    <row r="53" spans="2:11" ht="15">
      <c r="B53" s="82"/>
      <c r="J53" s="25"/>
      <c r="K53" s="25"/>
    </row>
    <row r="54" spans="2:11" ht="20.25">
      <c r="B54" s="29" t="s">
        <v>27</v>
      </c>
      <c r="J54" s="25"/>
      <c r="K54" s="25"/>
    </row>
    <row r="55" spans="2:11" ht="15">
      <c r="B55" s="32" t="s">
        <v>138</v>
      </c>
      <c r="H55" s="31">
        <v>127726</v>
      </c>
      <c r="I55" s="40"/>
      <c r="J55" s="25"/>
      <c r="K55" s="272">
        <v>126452</v>
      </c>
    </row>
    <row r="56" spans="2:11" ht="15">
      <c r="B56" s="32" t="s">
        <v>139</v>
      </c>
      <c r="H56" s="26">
        <v>361833</v>
      </c>
      <c r="I56" s="40"/>
      <c r="J56" s="25"/>
      <c r="K56" s="273">
        <v>267726</v>
      </c>
    </row>
    <row r="57" spans="2:11" ht="15">
      <c r="B57" s="32" t="s">
        <v>140</v>
      </c>
      <c r="H57" s="27">
        <v>6254</v>
      </c>
      <c r="I57" s="40"/>
      <c r="J57" s="25"/>
      <c r="K57" s="274">
        <v>4751</v>
      </c>
    </row>
    <row r="58" spans="8:11" ht="12.75">
      <c r="H58" s="174">
        <f>SUM(H55:H57)</f>
        <v>495813</v>
      </c>
      <c r="I58" s="40"/>
      <c r="J58" s="25"/>
      <c r="K58" s="277">
        <f>SUM(K55:K57)</f>
        <v>398929</v>
      </c>
    </row>
    <row r="59" spans="2:11" ht="20.25">
      <c r="B59" s="24" t="s">
        <v>131</v>
      </c>
      <c r="H59" s="176">
        <f>SUM(H58+H52)</f>
        <v>830683</v>
      </c>
      <c r="I59" s="40"/>
      <c r="J59" s="25"/>
      <c r="K59" s="176">
        <f>SUM(K58+K52)</f>
        <v>673017</v>
      </c>
    </row>
    <row r="60" spans="2:11" ht="21" thickBot="1">
      <c r="B60" s="24" t="s">
        <v>132</v>
      </c>
      <c r="H60" s="35">
        <f>SUM(H59+H46)</f>
        <v>1661695</v>
      </c>
      <c r="I60" s="40"/>
      <c r="J60" s="25"/>
      <c r="K60" s="35">
        <f>SUM(K59+K46)</f>
        <v>1472369</v>
      </c>
    </row>
    <row r="61" spans="10:11" ht="13.5" thickTop="1">
      <c r="J61" s="25"/>
      <c r="K61" s="25"/>
    </row>
    <row r="62" spans="2:11" ht="12.75">
      <c r="B62" s="169" t="s">
        <v>120</v>
      </c>
      <c r="H62" s="36">
        <f>SUM(H44)/H63</f>
        <v>0.9226225961538461</v>
      </c>
      <c r="I62" s="36"/>
      <c r="J62" s="25"/>
      <c r="K62" s="36">
        <f>SUM(K44)/K63</f>
        <v>0.8845204326923077</v>
      </c>
    </row>
    <row r="63" spans="2:11" ht="13.5" thickBot="1">
      <c r="B63" s="169" t="s">
        <v>175</v>
      </c>
      <c r="H63" s="180">
        <v>832000</v>
      </c>
      <c r="I63" s="181"/>
      <c r="J63" s="25"/>
      <c r="K63" s="180">
        <v>832000</v>
      </c>
    </row>
    <row r="64" spans="8:11" ht="13.5" thickTop="1">
      <c r="H64" s="182"/>
      <c r="I64" s="182"/>
      <c r="J64" s="25"/>
      <c r="K64" s="182"/>
    </row>
    <row r="65" spans="8:11" ht="12.75">
      <c r="H65" s="37">
        <f>SUM(H35-H60)</f>
        <v>0</v>
      </c>
      <c r="I65" s="37"/>
      <c r="J65" s="25"/>
      <c r="K65" s="37">
        <f>SUM(K35-K60)</f>
        <v>0</v>
      </c>
    </row>
    <row r="66" ht="14.25">
      <c r="B66" s="38"/>
    </row>
    <row r="67" spans="8:11" ht="17.25" hidden="1">
      <c r="H67" s="183" t="e">
        <f>SUM(H45-#REF!)</f>
        <v>#REF!</v>
      </c>
      <c r="I67" s="183"/>
      <c r="J67" s="184"/>
      <c r="K67" s="184" t="e">
        <f>SUM(K45-#REF!)</f>
        <v>#REF!</v>
      </c>
    </row>
    <row r="69" ht="15.75">
      <c r="A69" s="20" t="s">
        <v>245</v>
      </c>
    </row>
    <row r="70" ht="15.75">
      <c r="A70" s="20" t="s">
        <v>154</v>
      </c>
    </row>
    <row r="71" spans="8:11" ht="15">
      <c r="H71" s="185"/>
      <c r="I71" s="185"/>
      <c r="J71" s="178"/>
      <c r="K71" s="278"/>
    </row>
  </sheetData>
  <sheetProtection/>
  <printOptions/>
  <pageMargins left="0.75" right="0.75" top="1" bottom="1" header="0.5" footer="0.5"/>
  <pageSetup fitToHeight="1" fitToWidth="1" horizontalDpi="600" verticalDpi="600" orientation="portrait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3"/>
  <sheetViews>
    <sheetView zoomScaleSheetLayoutView="93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83" sqref="D83"/>
    </sheetView>
  </sheetViews>
  <sheetFormatPr defaultColWidth="9.140625" defaultRowHeight="12.75"/>
  <cols>
    <col min="1" max="1" width="9.140625" style="79" customWidth="1"/>
    <col min="2" max="2" width="42.8515625" style="79" customWidth="1"/>
    <col min="3" max="3" width="22.421875" style="79" customWidth="1"/>
    <col min="4" max="4" width="22.00390625" style="79" customWidth="1"/>
    <col min="5" max="5" width="12.00390625" style="79" customWidth="1"/>
    <col min="6" max="6" width="20.140625" style="79" customWidth="1"/>
    <col min="7" max="7" width="23.28125" style="79" bestFit="1" customWidth="1"/>
    <col min="8" max="8" width="14.00390625" style="79" customWidth="1"/>
    <col min="9" max="10" width="9.140625" style="79" customWidth="1"/>
    <col min="11" max="11" width="30.8515625" style="79" customWidth="1"/>
    <col min="12" max="12" width="10.28125" style="79" customWidth="1"/>
    <col min="13" max="16384" width="9.140625" style="79" customWidth="1"/>
  </cols>
  <sheetData>
    <row r="1" ht="19.5">
      <c r="A1" s="83" t="s">
        <v>28</v>
      </c>
    </row>
    <row r="2" ht="15">
      <c r="A2" s="84" t="s">
        <v>3</v>
      </c>
    </row>
    <row r="3" ht="18">
      <c r="A3" s="19" t="s">
        <v>265</v>
      </c>
    </row>
    <row r="4" ht="15">
      <c r="A4" s="84"/>
    </row>
    <row r="5" ht="12.75">
      <c r="A5" s="25" t="s">
        <v>56</v>
      </c>
    </row>
    <row r="6" spans="4:6" ht="12.75">
      <c r="D6" s="80"/>
      <c r="E6" s="80"/>
      <c r="F6" s="80"/>
    </row>
    <row r="7" spans="1:2" ht="18.75">
      <c r="A7" s="85" t="s">
        <v>57</v>
      </c>
      <c r="B7" s="86" t="s">
        <v>116</v>
      </c>
    </row>
    <row r="8" spans="1:2" ht="14.25">
      <c r="A8" s="22"/>
      <c r="B8" s="87"/>
    </row>
    <row r="9" spans="2:8" s="110" customFormat="1" ht="14.25">
      <c r="B9" s="130"/>
      <c r="C9" s="6" t="s">
        <v>58</v>
      </c>
      <c r="D9" s="6" t="s">
        <v>59</v>
      </c>
      <c r="E9" s="6" t="s">
        <v>60</v>
      </c>
      <c r="F9" s="88" t="s">
        <v>61</v>
      </c>
      <c r="G9" s="88" t="s">
        <v>0</v>
      </c>
      <c r="H9" s="6" t="s">
        <v>60</v>
      </c>
    </row>
    <row r="10" spans="2:8" s="110" customFormat="1" ht="14.25">
      <c r="B10" s="131"/>
      <c r="C10" s="7" t="s">
        <v>62</v>
      </c>
      <c r="D10" s="7" t="s">
        <v>63</v>
      </c>
      <c r="E10" s="7" t="s">
        <v>64</v>
      </c>
      <c r="F10" s="89" t="s">
        <v>65</v>
      </c>
      <c r="G10" s="89" t="s">
        <v>66</v>
      </c>
      <c r="H10" s="7" t="s">
        <v>64</v>
      </c>
    </row>
    <row r="11" spans="2:8" s="110" customFormat="1" ht="14.25">
      <c r="B11" s="131"/>
      <c r="C11" s="90"/>
      <c r="D11" s="7" t="s">
        <v>62</v>
      </c>
      <c r="E11" s="7"/>
      <c r="F11" s="89"/>
      <c r="G11" s="89" t="s">
        <v>67</v>
      </c>
      <c r="H11" s="132"/>
    </row>
    <row r="12" spans="2:8" s="110" customFormat="1" ht="14.25">
      <c r="B12" s="130"/>
      <c r="C12" s="6" t="s">
        <v>274</v>
      </c>
      <c r="D12" s="6" t="s">
        <v>230</v>
      </c>
      <c r="E12" s="6"/>
      <c r="F12" s="6" t="s">
        <v>275</v>
      </c>
      <c r="G12" s="6" t="s">
        <v>205</v>
      </c>
      <c r="H12" s="132"/>
    </row>
    <row r="13" spans="2:8" s="110" customFormat="1" ht="14.25">
      <c r="B13" s="133"/>
      <c r="C13" s="91" t="s">
        <v>264</v>
      </c>
      <c r="D13" s="91" t="s">
        <v>231</v>
      </c>
      <c r="E13" s="91"/>
      <c r="F13" s="91" t="s">
        <v>264</v>
      </c>
      <c r="G13" s="91" t="s">
        <v>231</v>
      </c>
      <c r="H13" s="132"/>
    </row>
    <row r="14" spans="2:8" s="110" customFormat="1" ht="14.25">
      <c r="B14" s="134"/>
      <c r="C14" s="92" t="s">
        <v>68</v>
      </c>
      <c r="D14" s="92" t="s">
        <v>68</v>
      </c>
      <c r="E14" s="92"/>
      <c r="F14" s="93" t="s">
        <v>68</v>
      </c>
      <c r="G14" s="93" t="s">
        <v>68</v>
      </c>
      <c r="H14" s="132"/>
    </row>
    <row r="15" spans="2:8" s="110" customFormat="1" ht="14.25">
      <c r="B15" s="135"/>
      <c r="C15" s="92" t="s">
        <v>2</v>
      </c>
      <c r="D15" s="92" t="s">
        <v>2</v>
      </c>
      <c r="E15" s="92"/>
      <c r="F15" s="93" t="s">
        <v>2</v>
      </c>
      <c r="G15" s="92" t="s">
        <v>2</v>
      </c>
      <c r="H15" s="132"/>
    </row>
    <row r="16" spans="2:8" s="110" customFormat="1" ht="15">
      <c r="B16" s="135" t="s">
        <v>69</v>
      </c>
      <c r="C16" s="94">
        <v>113990.44548713336</v>
      </c>
      <c r="D16" s="94">
        <v>118090</v>
      </c>
      <c r="E16" s="95">
        <f>SUM(C16-D16)/D16</f>
        <v>-0.03471550946622611</v>
      </c>
      <c r="F16" s="94">
        <v>218650.90736425144</v>
      </c>
      <c r="G16" s="94">
        <v>221125</v>
      </c>
      <c r="H16" s="95">
        <f>SUM(F16-G16)/G16</f>
        <v>-0.01118866087393356</v>
      </c>
    </row>
    <row r="17" spans="2:8" s="110" customFormat="1" ht="15">
      <c r="B17" s="135" t="s">
        <v>167</v>
      </c>
      <c r="C17" s="94">
        <v>88086.05531000001</v>
      </c>
      <c r="D17" s="94">
        <v>72775</v>
      </c>
      <c r="E17" s="96">
        <f>SUM(C17-D17)/D17</f>
        <v>0.21038894276880812</v>
      </c>
      <c r="F17" s="94">
        <v>202934.73831000002</v>
      </c>
      <c r="G17" s="94">
        <v>142129</v>
      </c>
      <c r="H17" s="96">
        <f>SUM(F17-G17)/G17</f>
        <v>0.4278207706379417</v>
      </c>
    </row>
    <row r="18" spans="2:8" s="110" customFormat="1" ht="17.25">
      <c r="B18" s="135" t="s">
        <v>70</v>
      </c>
      <c r="C18" s="104">
        <v>293107.91725464375</v>
      </c>
      <c r="D18" s="104">
        <v>247860</v>
      </c>
      <c r="E18" s="96">
        <f>SUM(C18-D18)/D18</f>
        <v>0.18255433411863048</v>
      </c>
      <c r="F18" s="94">
        <v>528165</v>
      </c>
      <c r="G18" s="94">
        <v>459985</v>
      </c>
      <c r="H18" s="96">
        <f>SUM(F18-G18)/G18</f>
        <v>0.14822222463775991</v>
      </c>
    </row>
    <row r="19" spans="2:8" s="110" customFormat="1" ht="18" thickBot="1">
      <c r="B19" s="135" t="s">
        <v>47</v>
      </c>
      <c r="C19" s="136">
        <f>SUM(C16:C18)</f>
        <v>495184.4180517771</v>
      </c>
      <c r="D19" s="137">
        <f>SUM(D16:D18)</f>
        <v>438725</v>
      </c>
      <c r="E19" s="97">
        <f>SUM(C19-D19)/D19</f>
        <v>0.12868976705630433</v>
      </c>
      <c r="F19" s="98">
        <f>SUM(F16:F18)</f>
        <v>949750.6456742515</v>
      </c>
      <c r="G19" s="99">
        <f>SUM(G16:G18)</f>
        <v>823239</v>
      </c>
      <c r="H19" s="97">
        <f>SUM(F19-G19)/G19</f>
        <v>0.1536754765921579</v>
      </c>
    </row>
    <row r="20" spans="2:8" s="110" customFormat="1" ht="15" thickTop="1">
      <c r="B20" s="138"/>
      <c r="C20" s="139"/>
      <c r="D20" s="140"/>
      <c r="E20" s="140"/>
      <c r="F20" s="141"/>
      <c r="G20" s="140"/>
      <c r="H20" s="132"/>
    </row>
    <row r="21" spans="2:8" s="110" customFormat="1" ht="14.25">
      <c r="B21" s="135"/>
      <c r="C21" s="6" t="s">
        <v>274</v>
      </c>
      <c r="D21" s="6" t="s">
        <v>230</v>
      </c>
      <c r="E21" s="6"/>
      <c r="F21" s="6" t="s">
        <v>275</v>
      </c>
      <c r="G21" s="6" t="s">
        <v>205</v>
      </c>
      <c r="H21" s="132"/>
    </row>
    <row r="22" spans="2:8" s="110" customFormat="1" ht="14.25">
      <c r="B22" s="135"/>
      <c r="C22" s="91" t="s">
        <v>264</v>
      </c>
      <c r="D22" s="91" t="s">
        <v>231</v>
      </c>
      <c r="E22" s="91"/>
      <c r="F22" s="91" t="s">
        <v>264</v>
      </c>
      <c r="G22" s="91" t="s">
        <v>231</v>
      </c>
      <c r="H22" s="132"/>
    </row>
    <row r="23" spans="2:8" s="110" customFormat="1" ht="14.25">
      <c r="B23" s="135"/>
      <c r="C23" s="92" t="s">
        <v>44</v>
      </c>
      <c r="D23" s="92" t="s">
        <v>44</v>
      </c>
      <c r="E23" s="92"/>
      <c r="F23" s="93" t="s">
        <v>44</v>
      </c>
      <c r="G23" s="92" t="s">
        <v>44</v>
      </c>
      <c r="H23" s="132"/>
    </row>
    <row r="24" spans="2:8" s="110" customFormat="1" ht="14.25">
      <c r="B24" s="135"/>
      <c r="C24" s="92" t="s">
        <v>2</v>
      </c>
      <c r="D24" s="6" t="s">
        <v>2</v>
      </c>
      <c r="E24" s="6"/>
      <c r="F24" s="100" t="s">
        <v>2</v>
      </c>
      <c r="G24" s="6" t="s">
        <v>2</v>
      </c>
      <c r="H24" s="132"/>
    </row>
    <row r="25" spans="2:8" s="110" customFormat="1" ht="14.25">
      <c r="B25" s="135"/>
      <c r="C25" s="92"/>
      <c r="D25" s="92"/>
      <c r="E25" s="6"/>
      <c r="F25" s="101"/>
      <c r="G25" s="92"/>
      <c r="H25" s="132"/>
    </row>
    <row r="26" spans="2:8" s="110" customFormat="1" ht="15">
      <c r="B26" s="135" t="s">
        <v>69</v>
      </c>
      <c r="C26" s="94">
        <v>15644.087258362122</v>
      </c>
      <c r="D26" s="94">
        <v>20077</v>
      </c>
      <c r="E26" s="102">
        <f>SUM(C26-D26)/D26</f>
        <v>-0.220795574121526</v>
      </c>
      <c r="F26" s="103">
        <v>26876.757671702344</v>
      </c>
      <c r="G26" s="34">
        <v>35193</v>
      </c>
      <c r="H26" s="102">
        <f>SUM(F26-G26)/G26</f>
        <v>-0.23630387657482044</v>
      </c>
    </row>
    <row r="27" spans="2:8" s="110" customFormat="1" ht="15">
      <c r="B27" s="135" t="s">
        <v>167</v>
      </c>
      <c r="C27" s="94">
        <v>3549.6173495214907</v>
      </c>
      <c r="D27" s="94">
        <v>1059</v>
      </c>
      <c r="E27" s="95">
        <f>SUM(C27-D27)/D27</f>
        <v>2.3518577427020686</v>
      </c>
      <c r="F27" s="94">
        <v>11441.122464858194</v>
      </c>
      <c r="G27" s="34">
        <v>2150</v>
      </c>
      <c r="H27" s="95">
        <f>SUM(F27-G27)/G27</f>
        <v>4.321452309236369</v>
      </c>
    </row>
    <row r="28" spans="2:8" s="110" customFormat="1" ht="17.25">
      <c r="B28" s="135" t="s">
        <v>70</v>
      </c>
      <c r="C28" s="104">
        <v>28576</v>
      </c>
      <c r="D28" s="104">
        <v>21677</v>
      </c>
      <c r="E28" s="95">
        <f>SUM(C28-D28)/D28</f>
        <v>0.3182635973612585</v>
      </c>
      <c r="F28" s="105">
        <v>45650.83951129178</v>
      </c>
      <c r="G28" s="34">
        <v>38649</v>
      </c>
      <c r="H28" s="95">
        <f>SUM(F28-G28)/G28</f>
        <v>0.18116482991259228</v>
      </c>
    </row>
    <row r="29" spans="2:8" s="110" customFormat="1" ht="17.25">
      <c r="B29" s="135" t="s">
        <v>47</v>
      </c>
      <c r="C29" s="136">
        <f>SUM(C26:C28)</f>
        <v>47769.704607883614</v>
      </c>
      <c r="D29" s="136">
        <f>SUM(D26:D28)</f>
        <v>42813</v>
      </c>
      <c r="E29" s="106">
        <f>SUM(C29-D29)/D29</f>
        <v>0.11577568981112311</v>
      </c>
      <c r="F29" s="107">
        <f>SUM(F26:F28)</f>
        <v>83968.71964785233</v>
      </c>
      <c r="G29" s="108">
        <f>SUM(G26:G28)</f>
        <v>75992</v>
      </c>
      <c r="H29" s="106">
        <f>SUM(F29-G29)/G29</f>
        <v>0.10496788672297512</v>
      </c>
    </row>
    <row r="30" spans="2:8" s="110" customFormat="1" ht="17.25">
      <c r="B30" s="142"/>
      <c r="C30" s="143"/>
      <c r="D30" s="144"/>
      <c r="E30" s="144"/>
      <c r="F30" s="144"/>
      <c r="G30" s="145"/>
      <c r="H30" s="146"/>
    </row>
    <row r="31" spans="2:8" ht="17.25">
      <c r="B31" s="147"/>
      <c r="C31" s="148"/>
      <c r="D31" s="147"/>
      <c r="E31" s="147"/>
      <c r="F31" s="147"/>
      <c r="G31" s="149"/>
      <c r="H31" s="149"/>
    </row>
    <row r="32" spans="1:2" s="110" customFormat="1" ht="14.25">
      <c r="A32" s="109" t="s">
        <v>71</v>
      </c>
      <c r="B32" s="110" t="s">
        <v>278</v>
      </c>
    </row>
    <row r="33" spans="1:2" s="110" customFormat="1" ht="14.25">
      <c r="A33" s="109"/>
      <c r="B33" s="110" t="s">
        <v>279</v>
      </c>
    </row>
    <row r="34" s="110" customFormat="1" ht="14.25">
      <c r="A34" s="109"/>
    </row>
    <row r="35" spans="1:2" s="110" customFormat="1" ht="14.25">
      <c r="A35" s="109"/>
      <c r="B35" s="111" t="s">
        <v>327</v>
      </c>
    </row>
    <row r="36" spans="1:2" s="110" customFormat="1" ht="14.25">
      <c r="A36" s="109"/>
      <c r="B36" s="110" t="s">
        <v>280</v>
      </c>
    </row>
    <row r="37" s="110" customFormat="1" ht="14.25">
      <c r="A37" s="109"/>
    </row>
    <row r="38" spans="1:2" s="110" customFormat="1" ht="14.25">
      <c r="A38" s="109" t="s">
        <v>72</v>
      </c>
      <c r="B38" s="110" t="s">
        <v>305</v>
      </c>
    </row>
    <row r="39" s="110" customFormat="1" ht="14.25">
      <c r="A39" s="109"/>
    </row>
    <row r="40" spans="1:2" s="110" customFormat="1" ht="14.25">
      <c r="A40" s="109"/>
      <c r="B40" s="110" t="s">
        <v>281</v>
      </c>
    </row>
    <row r="41" s="110" customFormat="1" ht="14.25">
      <c r="A41" s="109"/>
    </row>
    <row r="42" spans="1:2" s="110" customFormat="1" ht="14.25">
      <c r="A42" s="109"/>
      <c r="B42" s="110" t="s">
        <v>311</v>
      </c>
    </row>
    <row r="43" spans="1:2" s="110" customFormat="1" ht="14.25">
      <c r="A43" s="109"/>
      <c r="B43" s="110" t="s">
        <v>306</v>
      </c>
    </row>
    <row r="44" spans="1:2" s="110" customFormat="1" ht="14.25">
      <c r="A44" s="109"/>
      <c r="B44" s="111"/>
    </row>
    <row r="45" spans="1:2" s="110" customFormat="1" ht="14.25">
      <c r="A45" s="109" t="s">
        <v>73</v>
      </c>
      <c r="B45" s="111" t="s">
        <v>286</v>
      </c>
    </row>
    <row r="46" spans="1:2" s="110" customFormat="1" ht="14.25">
      <c r="A46" s="109"/>
      <c r="B46" s="110" t="s">
        <v>309</v>
      </c>
    </row>
    <row r="47" s="110" customFormat="1" ht="14.25">
      <c r="A47" s="109"/>
    </row>
    <row r="48" spans="1:2" s="110" customFormat="1" ht="14.25">
      <c r="A48" s="109"/>
      <c r="B48" s="111" t="s">
        <v>339</v>
      </c>
    </row>
    <row r="49" spans="1:2" s="110" customFormat="1" ht="14.25">
      <c r="A49" s="109"/>
      <c r="B49" s="110" t="s">
        <v>310</v>
      </c>
    </row>
    <row r="50" s="110" customFormat="1" ht="14.25">
      <c r="A50" s="109"/>
    </row>
    <row r="52" spans="1:2" ht="18.75">
      <c r="A52" s="85" t="s">
        <v>74</v>
      </c>
      <c r="B52" s="86" t="s">
        <v>75</v>
      </c>
    </row>
    <row r="53" spans="2:8" s="110" customFormat="1" ht="14.25">
      <c r="B53" s="150"/>
      <c r="C53" s="112" t="s">
        <v>76</v>
      </c>
      <c r="D53" s="113" t="s">
        <v>168</v>
      </c>
      <c r="E53" s="6" t="s">
        <v>60</v>
      </c>
      <c r="F53" s="112" t="s">
        <v>76</v>
      </c>
      <c r="G53" s="92" t="s">
        <v>77</v>
      </c>
      <c r="H53" s="6" t="s">
        <v>60</v>
      </c>
    </row>
    <row r="54" spans="2:8" s="110" customFormat="1" ht="14.25">
      <c r="B54" s="135"/>
      <c r="C54" s="6" t="s">
        <v>274</v>
      </c>
      <c r="D54" s="6" t="s">
        <v>275</v>
      </c>
      <c r="E54" s="7" t="s">
        <v>64</v>
      </c>
      <c r="F54" s="6" t="s">
        <v>274</v>
      </c>
      <c r="G54" s="6" t="s">
        <v>275</v>
      </c>
      <c r="H54" s="7" t="s">
        <v>64</v>
      </c>
    </row>
    <row r="55" spans="2:8" s="110" customFormat="1" ht="14.25">
      <c r="B55" s="135"/>
      <c r="C55" s="91" t="s">
        <v>264</v>
      </c>
      <c r="D55" s="91" t="s">
        <v>239</v>
      </c>
      <c r="E55" s="90"/>
      <c r="F55" s="91" t="s">
        <v>264</v>
      </c>
      <c r="G55" s="91" t="s">
        <v>239</v>
      </c>
      <c r="H55" s="7"/>
    </row>
    <row r="56" spans="2:8" s="110" customFormat="1" ht="14.25">
      <c r="B56" s="138"/>
      <c r="C56" s="92" t="s">
        <v>68</v>
      </c>
      <c r="D56" s="114" t="s">
        <v>68</v>
      </c>
      <c r="E56" s="91"/>
      <c r="F56" s="92" t="s">
        <v>44</v>
      </c>
      <c r="G56" s="114" t="s">
        <v>44</v>
      </c>
      <c r="H56" s="91"/>
    </row>
    <row r="57" spans="2:8" s="110" customFormat="1" ht="14.25">
      <c r="B57" s="132" t="s">
        <v>78</v>
      </c>
      <c r="C57" s="151"/>
      <c r="D57" s="132"/>
      <c r="E57" s="132"/>
      <c r="F57" s="132"/>
      <c r="G57" s="151"/>
      <c r="H57" s="132"/>
    </row>
    <row r="58" spans="2:8" s="110" customFormat="1" ht="15">
      <c r="B58" s="135" t="s">
        <v>69</v>
      </c>
      <c r="C58" s="94">
        <f>SUM(C16)</f>
        <v>113990.44548713336</v>
      </c>
      <c r="D58" s="94">
        <v>104660</v>
      </c>
      <c r="E58" s="96">
        <f>SUM(C58-D58)/D58</f>
        <v>0.08915006198292909</v>
      </c>
      <c r="F58" s="94">
        <f>SUM(C26)</f>
        <v>15644.087258362122</v>
      </c>
      <c r="G58" s="94">
        <v>11233</v>
      </c>
      <c r="H58" s="95">
        <f>SUM(F58-G58)/G58</f>
        <v>0.392690043475663</v>
      </c>
    </row>
    <row r="59" spans="2:8" s="110" customFormat="1" ht="15">
      <c r="B59" s="135" t="s">
        <v>167</v>
      </c>
      <c r="C59" s="94">
        <f>SUM(C17)</f>
        <v>88086.05531000001</v>
      </c>
      <c r="D59" s="94">
        <v>114849</v>
      </c>
      <c r="E59" s="96">
        <f>SUM(C59-D59)/D59</f>
        <v>-0.2330272330625429</v>
      </c>
      <c r="F59" s="94">
        <f>SUM(C27)</f>
        <v>3549.6173495214907</v>
      </c>
      <c r="G59" s="94">
        <v>7892</v>
      </c>
      <c r="H59" s="95">
        <f>SUM(F59-G59)/G59</f>
        <v>-0.5502258806992536</v>
      </c>
    </row>
    <row r="60" spans="2:8" s="110" customFormat="1" ht="17.25">
      <c r="B60" s="135" t="s">
        <v>70</v>
      </c>
      <c r="C60" s="104">
        <f>SUM(C18)</f>
        <v>293107.91725464375</v>
      </c>
      <c r="D60" s="104">
        <v>235057</v>
      </c>
      <c r="E60" s="96">
        <f>SUM(C60-D60)/D60</f>
        <v>0.24696527759072798</v>
      </c>
      <c r="F60" s="104">
        <f>SUM(C28)</f>
        <v>28576</v>
      </c>
      <c r="G60" s="104">
        <v>17075</v>
      </c>
      <c r="H60" s="95">
        <f>SUM(F60-G60)/G60</f>
        <v>0.6735578330893118</v>
      </c>
    </row>
    <row r="61" spans="2:8" s="110" customFormat="1" ht="17.25">
      <c r="B61" s="139" t="s">
        <v>47</v>
      </c>
      <c r="C61" s="152">
        <f>SUM(C58:C60)</f>
        <v>495184.4180517771</v>
      </c>
      <c r="D61" s="152">
        <f>SUM(D58:D60)</f>
        <v>454566</v>
      </c>
      <c r="E61" s="97">
        <f>SUM(C61-D61)/D61</f>
        <v>0.08935648080097745</v>
      </c>
      <c r="F61" s="152">
        <f>SUM(F58:F60)</f>
        <v>47769.704607883614</v>
      </c>
      <c r="G61" s="152">
        <f>SUM(G58:G60)</f>
        <v>36200</v>
      </c>
      <c r="H61" s="106">
        <f>SUM(F61-G61)/G61</f>
        <v>0.3196050996652932</v>
      </c>
    </row>
    <row r="62" spans="2:8" s="110" customFormat="1" ht="16.5">
      <c r="B62" s="153"/>
      <c r="C62" s="154"/>
      <c r="D62" s="155"/>
      <c r="E62" s="156"/>
      <c r="F62" s="156"/>
      <c r="G62" s="157"/>
      <c r="H62" s="115"/>
    </row>
    <row r="63" spans="2:8" ht="16.5">
      <c r="B63" s="147"/>
      <c r="C63" s="158"/>
      <c r="D63" s="159"/>
      <c r="E63" s="159"/>
      <c r="F63" s="159"/>
      <c r="G63" s="160"/>
      <c r="H63" s="116"/>
    </row>
    <row r="64" spans="1:2" s="110" customFormat="1" ht="14.25">
      <c r="A64" s="109" t="s">
        <v>71</v>
      </c>
      <c r="B64" s="18" t="s">
        <v>282</v>
      </c>
    </row>
    <row r="65" spans="1:2" s="110" customFormat="1" ht="14.25">
      <c r="A65" s="109"/>
      <c r="B65" s="110" t="s">
        <v>283</v>
      </c>
    </row>
    <row r="66" s="110" customFormat="1" ht="14.25"/>
    <row r="67" spans="1:2" s="110" customFormat="1" ht="14.25">
      <c r="A67" s="109" t="s">
        <v>72</v>
      </c>
      <c r="B67" s="111" t="s">
        <v>323</v>
      </c>
    </row>
    <row r="68" spans="1:2" s="110" customFormat="1" ht="14.25">
      <c r="A68" s="109"/>
      <c r="B68" s="110" t="s">
        <v>324</v>
      </c>
    </row>
    <row r="69" spans="1:2" s="110" customFormat="1" ht="14.25">
      <c r="A69" s="109"/>
      <c r="B69" s="110" t="s">
        <v>284</v>
      </c>
    </row>
    <row r="70" s="110" customFormat="1" ht="14.25"/>
    <row r="71" spans="1:2" s="110" customFormat="1" ht="14.25">
      <c r="A71" s="109" t="s">
        <v>79</v>
      </c>
      <c r="B71" s="110" t="s">
        <v>285</v>
      </c>
    </row>
    <row r="72" s="110" customFormat="1" ht="14.25">
      <c r="B72" s="110" t="s">
        <v>325</v>
      </c>
    </row>
    <row r="75" spans="1:6" ht="18.75">
      <c r="A75" s="85" t="s">
        <v>80</v>
      </c>
      <c r="B75" s="21" t="s">
        <v>303</v>
      </c>
      <c r="F75" s="47"/>
    </row>
    <row r="76" spans="2:6" ht="15">
      <c r="B76" s="110" t="s">
        <v>326</v>
      </c>
      <c r="F76" s="47"/>
    </row>
    <row r="77" spans="2:6" ht="15">
      <c r="B77" s="110" t="s">
        <v>340</v>
      </c>
      <c r="F77" s="47"/>
    </row>
    <row r="78" spans="2:6" ht="13.5" customHeight="1">
      <c r="B78" s="110" t="s">
        <v>341</v>
      </c>
      <c r="F78" s="47"/>
    </row>
    <row r="79" spans="2:6" ht="15">
      <c r="B79" s="110" t="s">
        <v>342</v>
      </c>
      <c r="F79" s="47"/>
    </row>
    <row r="80" spans="2:6" ht="15">
      <c r="B80" s="110" t="s">
        <v>343</v>
      </c>
      <c r="F80" s="47"/>
    </row>
    <row r="81" spans="2:6" ht="15.75">
      <c r="B81" s="32"/>
      <c r="F81" s="47"/>
    </row>
    <row r="82" spans="2:6" ht="15">
      <c r="B82" s="82"/>
      <c r="F82" s="47"/>
    </row>
    <row r="83" spans="1:2" ht="18.75">
      <c r="A83" s="85" t="s">
        <v>81</v>
      </c>
      <c r="B83" s="21" t="s">
        <v>82</v>
      </c>
    </row>
    <row r="84" s="110" customFormat="1" ht="14.25">
      <c r="B84" s="110" t="s">
        <v>83</v>
      </c>
    </row>
    <row r="85" spans="2:8" ht="15">
      <c r="B85" s="82"/>
      <c r="H85" s="22" t="s">
        <v>117</v>
      </c>
    </row>
    <row r="86" spans="1:8" ht="24" customHeight="1">
      <c r="A86" s="85" t="s">
        <v>84</v>
      </c>
      <c r="B86" s="117" t="s">
        <v>85</v>
      </c>
      <c r="E86" s="22"/>
      <c r="H86" s="118" t="s">
        <v>41</v>
      </c>
    </row>
    <row r="87" ht="14.25">
      <c r="H87" s="119" t="s">
        <v>264</v>
      </c>
    </row>
    <row r="88" ht="12.75">
      <c r="H88" s="120" t="s">
        <v>2</v>
      </c>
    </row>
    <row r="89" spans="2:8" ht="15">
      <c r="B89" s="79" t="s">
        <v>87</v>
      </c>
      <c r="H89" s="34">
        <v>10532.040985000001</v>
      </c>
    </row>
    <row r="90" spans="2:8" ht="17.25">
      <c r="B90" s="79" t="s">
        <v>88</v>
      </c>
      <c r="E90" s="121"/>
      <c r="F90" s="122"/>
      <c r="H90" s="122">
        <v>5062.421945200504</v>
      </c>
    </row>
    <row r="91" spans="5:8" ht="17.25">
      <c r="E91" s="161"/>
      <c r="F91" s="123"/>
      <c r="H91" s="124">
        <f>SUM(H89:H90)</f>
        <v>15594.462930200505</v>
      </c>
    </row>
    <row r="92" ht="12.75">
      <c r="B92" s="79" t="s">
        <v>89</v>
      </c>
    </row>
    <row r="94" spans="1:2" ht="18.75">
      <c r="A94" s="85" t="s">
        <v>90</v>
      </c>
      <c r="B94" s="86" t="s">
        <v>91</v>
      </c>
    </row>
    <row r="95" ht="15">
      <c r="B95" s="127" t="s">
        <v>118</v>
      </c>
    </row>
    <row r="96" ht="15">
      <c r="B96" s="127"/>
    </row>
    <row r="97" spans="1:2" ht="18.75">
      <c r="A97" s="85" t="s">
        <v>92</v>
      </c>
      <c r="B97" s="86" t="s">
        <v>93</v>
      </c>
    </row>
    <row r="98" spans="1:2" ht="18.75">
      <c r="A98" s="125"/>
      <c r="B98" s="127" t="s">
        <v>304</v>
      </c>
    </row>
    <row r="99" spans="1:2" ht="18.75">
      <c r="A99" s="125"/>
      <c r="B99" s="127"/>
    </row>
    <row r="100" spans="1:7" ht="18.75">
      <c r="A100" s="85" t="s">
        <v>94</v>
      </c>
      <c r="B100" s="86" t="s">
        <v>95</v>
      </c>
      <c r="G100" s="34"/>
    </row>
    <row r="101" spans="1:7" ht="17.25">
      <c r="A101" s="22"/>
      <c r="B101" s="127" t="s">
        <v>307</v>
      </c>
      <c r="G101" s="129"/>
    </row>
    <row r="102" spans="1:7" ht="17.25">
      <c r="A102" s="22"/>
      <c r="B102" s="127"/>
      <c r="G102" s="129"/>
    </row>
    <row r="103" spans="1:7" ht="17.25">
      <c r="A103" s="22"/>
      <c r="B103" s="127"/>
      <c r="G103" s="129"/>
    </row>
    <row r="104" spans="1:8" ht="18.75">
      <c r="A104" s="85" t="s">
        <v>96</v>
      </c>
      <c r="B104" s="21" t="s">
        <v>199</v>
      </c>
      <c r="G104" s="34"/>
      <c r="H104" s="80"/>
    </row>
    <row r="105" spans="1:8" ht="20.25">
      <c r="A105" s="85"/>
      <c r="B105" s="21" t="s">
        <v>200</v>
      </c>
      <c r="G105" s="129"/>
      <c r="H105" s="80" t="s">
        <v>2</v>
      </c>
    </row>
    <row r="106" spans="2:8" ht="15">
      <c r="B106" s="126"/>
      <c r="G106" s="81"/>
      <c r="H106" s="81"/>
    </row>
    <row r="107" spans="2:8" ht="15">
      <c r="B107" s="126" t="s">
        <v>97</v>
      </c>
      <c r="G107" s="34"/>
      <c r="H107" s="81">
        <v>8209.26679</v>
      </c>
    </row>
    <row r="108" spans="7:8" ht="12.75">
      <c r="G108" s="81"/>
      <c r="H108" s="81"/>
    </row>
    <row r="109" spans="2:8" ht="15">
      <c r="B109" s="126" t="s">
        <v>98</v>
      </c>
      <c r="G109" s="34"/>
      <c r="H109" s="81">
        <v>271.33042</v>
      </c>
    </row>
    <row r="110" spans="2:8" ht="17.25">
      <c r="B110" s="126"/>
      <c r="G110" s="129"/>
      <c r="H110" s="81"/>
    </row>
    <row r="111" spans="2:8" ht="17.25">
      <c r="B111" s="126" t="s">
        <v>100</v>
      </c>
      <c r="G111" s="129"/>
      <c r="H111" s="81">
        <v>270467.21373</v>
      </c>
    </row>
    <row r="112" spans="2:8" ht="15">
      <c r="B112" s="126"/>
      <c r="G112" s="34"/>
      <c r="H112" s="81"/>
    </row>
    <row r="113" spans="2:8" ht="15">
      <c r="B113" s="126" t="s">
        <v>101</v>
      </c>
      <c r="G113" s="34"/>
      <c r="H113" s="81">
        <v>82885.62214467477</v>
      </c>
    </row>
    <row r="114" spans="2:8" ht="17.25">
      <c r="B114" s="126"/>
      <c r="G114" s="124"/>
      <c r="H114" s="81"/>
    </row>
    <row r="115" spans="2:8" ht="15.75" thickBot="1">
      <c r="B115" s="126"/>
      <c r="G115" s="81"/>
      <c r="H115" s="162">
        <f>SUM(H107:H114)</f>
        <v>361833.43308467476</v>
      </c>
    </row>
    <row r="116" spans="2:8" ht="19.5" thickTop="1">
      <c r="B116" s="21" t="s">
        <v>201</v>
      </c>
      <c r="G116" s="81"/>
      <c r="H116" s="81"/>
    </row>
    <row r="117" spans="2:8" ht="15">
      <c r="B117" s="126" t="s">
        <v>99</v>
      </c>
      <c r="C117" s="82"/>
      <c r="G117" s="81"/>
      <c r="H117" s="34">
        <v>20</v>
      </c>
    </row>
    <row r="118" spans="2:8" ht="15">
      <c r="B118" s="126"/>
      <c r="G118" s="81"/>
      <c r="H118" s="81"/>
    </row>
    <row r="119" spans="2:8" ht="15">
      <c r="B119" s="126" t="s">
        <v>102</v>
      </c>
      <c r="G119" s="81"/>
      <c r="H119" s="34">
        <v>286211</v>
      </c>
    </row>
    <row r="120" spans="7:8" ht="15.75" thickBot="1">
      <c r="G120" s="81"/>
      <c r="H120" s="163">
        <f>SUM(H117:H119)</f>
        <v>286231</v>
      </c>
    </row>
    <row r="121" spans="2:8" ht="15.75" thickTop="1">
      <c r="B121" s="25"/>
      <c r="G121" s="81"/>
      <c r="H121" s="158"/>
    </row>
    <row r="122" spans="2:8" ht="15.75" thickBot="1">
      <c r="B122" s="25" t="s">
        <v>202</v>
      </c>
      <c r="G122" s="81"/>
      <c r="H122" s="163">
        <f>SUM(H115+H120)</f>
        <v>648064.4330846748</v>
      </c>
    </row>
    <row r="123" spans="2:8" ht="15.75" thickTop="1">
      <c r="B123" s="25"/>
      <c r="G123" s="81"/>
      <c r="H123" s="158"/>
    </row>
    <row r="124" spans="2:8" ht="15">
      <c r="B124" s="25"/>
      <c r="G124" s="81"/>
      <c r="H124" s="158"/>
    </row>
    <row r="125" spans="1:8" ht="18.75">
      <c r="A125" s="85" t="s">
        <v>103</v>
      </c>
      <c r="B125" s="21" t="s">
        <v>220</v>
      </c>
      <c r="H125" s="47"/>
    </row>
    <row r="126" spans="1:2" ht="18.75">
      <c r="A126" s="85"/>
      <c r="B126" s="127"/>
    </row>
    <row r="127" spans="1:2" ht="18.75">
      <c r="A127" s="85"/>
      <c r="B127" s="127" t="s">
        <v>233</v>
      </c>
    </row>
    <row r="128" spans="1:7" ht="18.75">
      <c r="A128" s="85"/>
      <c r="B128" s="127"/>
      <c r="F128" s="80"/>
      <c r="G128" s="80"/>
    </row>
    <row r="129" spans="1:8" ht="18.75">
      <c r="A129" s="85"/>
      <c r="B129" s="87" t="s">
        <v>221</v>
      </c>
      <c r="G129" s="80" t="s">
        <v>222</v>
      </c>
      <c r="H129" s="80" t="s">
        <v>223</v>
      </c>
    </row>
    <row r="130" spans="1:8" ht="18.75">
      <c r="A130" s="85"/>
      <c r="B130" s="334" t="s">
        <v>328</v>
      </c>
      <c r="G130" s="80" t="s">
        <v>2</v>
      </c>
      <c r="H130" s="80" t="s">
        <v>2</v>
      </c>
    </row>
    <row r="131" spans="1:8" ht="18.75">
      <c r="A131" s="85"/>
      <c r="B131" s="127" t="s">
        <v>329</v>
      </c>
      <c r="G131" s="168">
        <v>21948.768060217997</v>
      </c>
      <c r="H131" s="168">
        <v>-852.4818560900001</v>
      </c>
    </row>
    <row r="132" spans="1:8" ht="18.75">
      <c r="A132" s="85"/>
      <c r="B132" s="127" t="s">
        <v>330</v>
      </c>
      <c r="G132" s="168">
        <v>11667.09217</v>
      </c>
      <c r="H132" s="168">
        <v>-243.41589</v>
      </c>
    </row>
    <row r="133" spans="1:8" ht="18.75">
      <c r="A133" s="85"/>
      <c r="B133" s="127" t="s">
        <v>331</v>
      </c>
      <c r="G133" s="168">
        <v>9547.5</v>
      </c>
      <c r="H133" s="168">
        <v>119.10816000000003</v>
      </c>
    </row>
    <row r="134" spans="1:8" ht="18.75">
      <c r="A134" s="85"/>
      <c r="B134" s="127"/>
      <c r="G134" s="168"/>
      <c r="H134" s="168"/>
    </row>
    <row r="135" spans="1:8" ht="18.75">
      <c r="A135" s="85"/>
      <c r="B135" s="334" t="s">
        <v>332</v>
      </c>
      <c r="G135" s="168"/>
      <c r="H135" s="168"/>
    </row>
    <row r="136" spans="1:8" ht="18.75">
      <c r="A136" s="85"/>
      <c r="B136" s="127" t="s">
        <v>333</v>
      </c>
      <c r="G136" s="168">
        <v>70875</v>
      </c>
      <c r="H136" s="168">
        <v>-350.775493150685</v>
      </c>
    </row>
    <row r="137" spans="1:8" ht="18.75">
      <c r="A137" s="85"/>
      <c r="B137" s="127" t="s">
        <v>334</v>
      </c>
      <c r="G137" s="168">
        <v>187874.375</v>
      </c>
      <c r="H137" s="168">
        <v>-2991.345</v>
      </c>
    </row>
    <row r="138" spans="1:2" ht="18.75">
      <c r="A138" s="85"/>
      <c r="B138" s="127"/>
    </row>
    <row r="139" spans="1:2" ht="18.75">
      <c r="A139" s="85"/>
      <c r="B139" s="127" t="s">
        <v>226</v>
      </c>
    </row>
    <row r="140" spans="1:2" ht="18.75">
      <c r="A140" s="85"/>
      <c r="B140" s="127"/>
    </row>
    <row r="141" spans="1:2" ht="18.75">
      <c r="A141" s="85"/>
      <c r="B141" s="127"/>
    </row>
    <row r="142" spans="1:2" ht="18.75">
      <c r="A142" s="85"/>
      <c r="B142" s="127"/>
    </row>
    <row r="143" spans="1:2" ht="18.75">
      <c r="A143" s="85" t="s">
        <v>104</v>
      </c>
      <c r="B143" s="86" t="s">
        <v>105</v>
      </c>
    </row>
    <row r="144" spans="1:2" ht="18.75">
      <c r="A144" s="85"/>
      <c r="B144" s="86"/>
    </row>
    <row r="145" ht="15">
      <c r="B145" s="127" t="s">
        <v>217</v>
      </c>
    </row>
    <row r="146" ht="15">
      <c r="B146" s="127"/>
    </row>
    <row r="147" spans="1:2" ht="18.75">
      <c r="A147" s="85" t="s">
        <v>106</v>
      </c>
      <c r="B147" s="117" t="s">
        <v>107</v>
      </c>
    </row>
    <row r="148" spans="1:2" ht="18.75">
      <c r="A148" s="85"/>
      <c r="B148" s="117"/>
    </row>
    <row r="149" ht="12.75">
      <c r="B149" s="79" t="s">
        <v>164</v>
      </c>
    </row>
    <row r="150" ht="15">
      <c r="B150" s="127"/>
    </row>
    <row r="151" spans="1:2" ht="18.75">
      <c r="A151" s="85" t="s">
        <v>108</v>
      </c>
      <c r="B151" s="86" t="s">
        <v>109</v>
      </c>
    </row>
    <row r="152" spans="1:8" ht="18.75">
      <c r="A152" s="85"/>
      <c r="B152" s="86"/>
      <c r="H152" s="22" t="s">
        <v>61</v>
      </c>
    </row>
    <row r="153" spans="2:8" ht="15">
      <c r="B153" s="127" t="s">
        <v>110</v>
      </c>
      <c r="G153" s="22" t="s">
        <v>86</v>
      </c>
      <c r="H153" s="118" t="s">
        <v>41</v>
      </c>
    </row>
    <row r="154" spans="2:8" ht="15">
      <c r="B154" s="127"/>
      <c r="C154" s="128"/>
      <c r="G154" s="119" t="s">
        <v>264</v>
      </c>
      <c r="H154" s="119" t="s">
        <v>308</v>
      </c>
    </row>
    <row r="155" spans="1:8" ht="22.5" customHeight="1">
      <c r="A155" s="80" t="s">
        <v>111</v>
      </c>
      <c r="B155" s="127" t="s">
        <v>112</v>
      </c>
      <c r="G155" s="123">
        <f>SUM('Condensed IS-30.9.2011'!G38)</f>
        <v>38000.72067390921</v>
      </c>
      <c r="H155" s="129">
        <f>SUM('Condensed IS-30.9.2011'!L38)</f>
        <v>65791.11302118878</v>
      </c>
    </row>
    <row r="156" spans="1:8" ht="32.25">
      <c r="A156" s="164" t="s">
        <v>113</v>
      </c>
      <c r="B156" s="165" t="s">
        <v>119</v>
      </c>
      <c r="C156" s="164"/>
      <c r="D156" s="164"/>
      <c r="E156" s="164"/>
      <c r="G156" s="129">
        <f>SUM('Condensed IS-30.9.2011'!G43)</f>
        <v>832000</v>
      </c>
      <c r="H156" s="129">
        <f>SUM('Condensed IS-30.9.2011'!L43)</f>
        <v>832000</v>
      </c>
    </row>
    <row r="157" spans="1:8" ht="15.75" thickBot="1">
      <c r="A157" s="166"/>
      <c r="B157" s="127" t="s">
        <v>114</v>
      </c>
      <c r="C157" s="164"/>
      <c r="D157" s="164"/>
      <c r="E157" s="164"/>
      <c r="G157" s="167">
        <f>SUM(G155/G156)*100</f>
        <v>4.567394311767933</v>
      </c>
      <c r="H157" s="167">
        <f>SUM(H155/H156)*100</f>
        <v>7.907585699662113</v>
      </c>
    </row>
    <row r="158" spans="1:5" ht="15.75" thickTop="1">
      <c r="A158" s="166"/>
      <c r="B158" s="127"/>
      <c r="C158" s="164"/>
      <c r="D158" s="164"/>
      <c r="E158" s="164"/>
    </row>
    <row r="159" spans="1:5" ht="18.75">
      <c r="A159" s="85" t="s">
        <v>115</v>
      </c>
      <c r="B159" s="86" t="s">
        <v>203</v>
      </c>
      <c r="C159" s="164"/>
      <c r="D159" s="164"/>
      <c r="E159" s="164"/>
    </row>
    <row r="160" spans="1:5" ht="18.75">
      <c r="A160" s="85"/>
      <c r="B160" s="86"/>
      <c r="C160" s="164"/>
      <c r="D160" s="164"/>
      <c r="E160" s="164"/>
    </row>
    <row r="161" spans="2:8" ht="15">
      <c r="B161" s="79" t="s">
        <v>204</v>
      </c>
      <c r="H161" s="127"/>
    </row>
    <row r="164" spans="1:8" ht="18.75">
      <c r="A164" s="217" t="s">
        <v>315</v>
      </c>
      <c r="B164" s="325" t="s">
        <v>316</v>
      </c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 s="326" t="s">
        <v>264</v>
      </c>
    </row>
    <row r="167" spans="1:8" ht="12.75">
      <c r="A167"/>
      <c r="B167" t="s">
        <v>317</v>
      </c>
      <c r="C167"/>
      <c r="D167"/>
      <c r="E167"/>
      <c r="F167"/>
      <c r="G167"/>
      <c r="H167" t="s">
        <v>2</v>
      </c>
    </row>
    <row r="168" spans="1:8" ht="12.75">
      <c r="A168"/>
      <c r="B168" t="s">
        <v>318</v>
      </c>
      <c r="C168"/>
      <c r="D168"/>
      <c r="E168"/>
      <c r="F168"/>
      <c r="G168"/>
      <c r="H168" s="327">
        <f>529792-6829+20606+47685</f>
        <v>591254</v>
      </c>
    </row>
    <row r="169" spans="1:8" ht="15">
      <c r="A169"/>
      <c r="B169" t="s">
        <v>319</v>
      </c>
      <c r="C169"/>
      <c r="D169"/>
      <c r="E169"/>
      <c r="F169"/>
      <c r="G169"/>
      <c r="H169" s="328">
        <v>-47686</v>
      </c>
    </row>
    <row r="170" spans="1:8" ht="12.75">
      <c r="A170"/>
      <c r="B170"/>
      <c r="C170"/>
      <c r="D170"/>
      <c r="E170"/>
      <c r="F170"/>
      <c r="G170"/>
      <c r="H170" s="327">
        <f>SUM(H168:H169)</f>
        <v>543568</v>
      </c>
    </row>
    <row r="172" spans="2:8" ht="12.75">
      <c r="B172" t="s">
        <v>320</v>
      </c>
      <c r="C172"/>
      <c r="D172"/>
      <c r="E172"/>
      <c r="F172"/>
      <c r="G172"/>
      <c r="H172"/>
    </row>
    <row r="173" spans="2:8" ht="12.75">
      <c r="B173" t="s">
        <v>318</v>
      </c>
      <c r="C173"/>
      <c r="D173"/>
      <c r="E173"/>
      <c r="F173"/>
      <c r="G173" s="329">
        <v>6829</v>
      </c>
      <c r="H173"/>
    </row>
    <row r="174" spans="2:8" ht="12.75">
      <c r="B174" t="s">
        <v>319</v>
      </c>
      <c r="C174"/>
      <c r="D174"/>
      <c r="E174"/>
      <c r="F174"/>
      <c r="G174" s="330">
        <v>0</v>
      </c>
      <c r="H174"/>
    </row>
    <row r="175" spans="2:8" ht="15">
      <c r="B175"/>
      <c r="C175"/>
      <c r="D175"/>
      <c r="E175"/>
      <c r="F175"/>
      <c r="G175"/>
      <c r="H175" s="331">
        <f>SUM(G173:G174)</f>
        <v>6829</v>
      </c>
    </row>
    <row r="176" spans="2:8" ht="12.75">
      <c r="B176"/>
      <c r="C176"/>
      <c r="D176"/>
      <c r="E176"/>
      <c r="F176"/>
      <c r="G176"/>
      <c r="H176" s="327">
        <f>SUM(H170:H175)</f>
        <v>550397</v>
      </c>
    </row>
    <row r="177" spans="2:8" ht="12.75">
      <c r="B177"/>
      <c r="C177"/>
      <c r="D177"/>
      <c r="E177"/>
      <c r="F177"/>
      <c r="G177"/>
      <c r="H177" s="327"/>
    </row>
    <row r="178" spans="2:8" ht="12.75">
      <c r="B178" t="s">
        <v>321</v>
      </c>
      <c r="C178"/>
      <c r="D178"/>
      <c r="E178"/>
      <c r="F178"/>
      <c r="G178"/>
      <c r="H178" s="332">
        <v>-108283</v>
      </c>
    </row>
    <row r="179" spans="2:8" ht="13.5" thickBot="1">
      <c r="B179" t="s">
        <v>322</v>
      </c>
      <c r="C179"/>
      <c r="D179"/>
      <c r="E179"/>
      <c r="F179"/>
      <c r="G179"/>
      <c r="H179" s="333">
        <f>SUM(H176:H178)</f>
        <v>442114</v>
      </c>
    </row>
    <row r="180" ht="13.5" thickTop="1"/>
    <row r="181" ht="12.75">
      <c r="H181" s="323"/>
    </row>
    <row r="183" ht="12.75">
      <c r="H183" s="324"/>
    </row>
  </sheetData>
  <sheetProtection/>
  <printOptions/>
  <pageMargins left="0.75" right="0.75" top="1" bottom="1" header="0.5" footer="0.5"/>
  <pageSetup fitToHeight="4" horizontalDpi="600" verticalDpi="600" orientation="landscape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yvonneng</cp:lastModifiedBy>
  <cp:lastPrinted>2011-11-15T09:56:15Z</cp:lastPrinted>
  <dcterms:created xsi:type="dcterms:W3CDTF">2005-06-25T00:58:02Z</dcterms:created>
  <dcterms:modified xsi:type="dcterms:W3CDTF">2011-11-21T09:25:34Z</dcterms:modified>
  <cp:category/>
  <cp:version/>
  <cp:contentType/>
  <cp:contentStatus/>
</cp:coreProperties>
</file>